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omments3.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526"/>
  <workbookPr codeName="ThisWorkbook" hidePivotFieldList="1" autoCompressPictures="0"/>
  <bookViews>
    <workbookView xWindow="0" yWindow="0" windowWidth="25600" windowHeight="16060" tabRatio="407"/>
  </bookViews>
  <sheets>
    <sheet name="Dashboard" sheetId="187" r:id="rId1"/>
    <sheet name="KPI Goals-Data Input" sheetId="225" state="hidden" r:id="rId2"/>
    <sheet name="Calculation" sheetId="222" state="hidden" r:id="rId3"/>
    <sheet name="Employee Allocations" sheetId="226" r:id="rId4"/>
    <sheet name="Budget" sheetId="227" state="hidden" r:id="rId5"/>
    <sheet name="Heat Map" sheetId="228" r:id="rId6"/>
    <sheet name="Charts" sheetId="229" r:id="rId7"/>
    <sheet name="Proposal Master Sheet" sheetId="230" r:id="rId8"/>
  </sheets>
  <externalReferences>
    <externalReference r:id="rId9"/>
    <externalReference r:id="rId10"/>
  </externalReferences>
  <definedNames>
    <definedName name="mySortCriteria">Calculation!$E$7</definedName>
    <definedName name="_xlnm.Print_Area" localSheetId="6">Charts!$B$2:$Z$79</definedName>
    <definedName name="_xlnm.Print_Area" localSheetId="0">Dashboard!$B$2:$AD$36</definedName>
    <definedName name="_xlnm.Print_Area" localSheetId="3">'Employee Allocations'!$C$7:$AO$105</definedName>
    <definedName name="_xlnm.Print_Area" localSheetId="5">'Heat Map'!$B$2:$L$94</definedName>
    <definedName name="_xlnm.Print_Area" localSheetId="1">'KPI Goals-Data Input'!$A$1:$L$8</definedName>
    <definedName name="_xlnm.Print_Area" localSheetId="7">'Proposal Master Sheet'!$A$1:$K$196</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92" i="226" l="1"/>
  <c r="H93" i="226"/>
  <c r="L94" i="226"/>
  <c r="L97" i="226"/>
  <c r="L99" i="226"/>
  <c r="L95" i="226"/>
  <c r="L96" i="226"/>
  <c r="L98" i="226"/>
  <c r="L100" i="226"/>
  <c r="I14" i="226"/>
  <c r="I157" i="230"/>
  <c r="F104" i="230"/>
  <c r="F157" i="230"/>
  <c r="A183" i="230"/>
  <c r="A182" i="230"/>
  <c r="A181" i="230"/>
  <c r="A180" i="230"/>
  <c r="A179" i="230"/>
  <c r="A178" i="230"/>
  <c r="A177" i="230"/>
  <c r="A176" i="230"/>
  <c r="A175" i="230"/>
  <c r="A174" i="230"/>
  <c r="A173" i="230"/>
  <c r="A172" i="230"/>
  <c r="A171" i="230"/>
  <c r="A170" i="230"/>
  <c r="A169" i="230"/>
  <c r="A168" i="230"/>
  <c r="A167" i="230"/>
  <c r="A166" i="230"/>
  <c r="A165" i="230"/>
  <c r="A164" i="230"/>
  <c r="A163" i="230"/>
  <c r="A162" i="230"/>
  <c r="A161" i="230"/>
  <c r="A160" i="230"/>
  <c r="A159" i="230"/>
  <c r="A158" i="230"/>
  <c r="A156" i="230"/>
  <c r="A155" i="230"/>
  <c r="A154" i="230"/>
  <c r="A153" i="230"/>
  <c r="A152" i="230"/>
  <c r="A151" i="230"/>
  <c r="A150" i="230"/>
  <c r="A149" i="230"/>
  <c r="A148" i="230"/>
  <c r="A147" i="230"/>
  <c r="A146" i="230"/>
  <c r="A145" i="230"/>
  <c r="A144" i="230"/>
  <c r="A143" i="230"/>
  <c r="A142" i="230"/>
  <c r="A141" i="230"/>
  <c r="A140" i="230"/>
  <c r="A139" i="230"/>
  <c r="A138" i="230"/>
  <c r="A137" i="230"/>
  <c r="A136" i="230"/>
  <c r="A135" i="230"/>
  <c r="A134" i="230"/>
  <c r="A133" i="230"/>
  <c r="A132" i="230"/>
  <c r="A131" i="230"/>
  <c r="A130" i="230"/>
  <c r="A129" i="230"/>
  <c r="A128" i="230"/>
  <c r="A127" i="230"/>
  <c r="A126" i="230"/>
  <c r="A125" i="230"/>
  <c r="A124" i="230"/>
  <c r="A123" i="230"/>
  <c r="A122" i="230"/>
  <c r="A121" i="230"/>
  <c r="A120" i="230"/>
  <c r="A119" i="230"/>
  <c r="H104" i="230"/>
  <c r="H157" i="230"/>
  <c r="G104" i="230"/>
  <c r="G157" i="230"/>
  <c r="E104" i="230"/>
  <c r="E157" i="230"/>
  <c r="D104" i="230"/>
  <c r="D157" i="230"/>
  <c r="A118" i="230"/>
  <c r="A117" i="230"/>
  <c r="A116" i="230"/>
  <c r="A115" i="230"/>
  <c r="A114" i="230"/>
  <c r="A113" i="230"/>
  <c r="A112" i="230"/>
  <c r="A111" i="230"/>
  <c r="A110" i="230"/>
  <c r="A109" i="230"/>
  <c r="A108" i="230"/>
  <c r="A107" i="230"/>
  <c r="A106" i="230"/>
  <c r="A105" i="230"/>
  <c r="E100" i="230"/>
  <c r="E98" i="230"/>
  <c r="C98" i="230"/>
  <c r="H97" i="230"/>
  <c r="E97" i="230"/>
  <c r="C97" i="230"/>
  <c r="E96" i="230"/>
  <c r="C96" i="230"/>
  <c r="E95" i="230"/>
  <c r="C95" i="230"/>
  <c r="E94" i="230"/>
  <c r="C94" i="230"/>
  <c r="E93" i="230"/>
  <c r="C93" i="230"/>
  <c r="E92" i="230"/>
  <c r="C92" i="230"/>
  <c r="E91" i="230"/>
  <c r="C91" i="230"/>
  <c r="E90" i="230"/>
  <c r="C90" i="230"/>
  <c r="E89" i="230"/>
  <c r="C89" i="230"/>
  <c r="E88" i="230"/>
  <c r="C88" i="230"/>
  <c r="E87" i="230"/>
  <c r="C87" i="230"/>
  <c r="E86" i="230"/>
  <c r="C86" i="230"/>
  <c r="E85" i="230"/>
  <c r="C85" i="230"/>
  <c r="E84" i="230"/>
  <c r="C84" i="230"/>
  <c r="E83" i="230"/>
  <c r="C83" i="230"/>
  <c r="E82" i="230"/>
  <c r="C82" i="230"/>
  <c r="E81" i="230"/>
  <c r="C81" i="230"/>
  <c r="E80" i="230"/>
  <c r="C80" i="230"/>
  <c r="E79" i="230"/>
  <c r="C79" i="230"/>
  <c r="E78" i="230"/>
  <c r="C78" i="230"/>
  <c r="E77" i="230"/>
  <c r="C77" i="230"/>
  <c r="E76" i="230"/>
  <c r="C76" i="230"/>
  <c r="E75" i="230"/>
  <c r="C75" i="230"/>
  <c r="E74" i="230"/>
  <c r="C74" i="230"/>
  <c r="E73" i="230"/>
  <c r="C73" i="230"/>
  <c r="E72" i="230"/>
  <c r="C72" i="230"/>
  <c r="E71" i="230"/>
  <c r="C71" i="230"/>
  <c r="E70" i="230"/>
  <c r="C70" i="230"/>
  <c r="E69" i="230"/>
  <c r="C69" i="230"/>
  <c r="E68" i="230"/>
  <c r="C68" i="230"/>
  <c r="E67" i="230"/>
  <c r="C67" i="230"/>
  <c r="E66" i="230"/>
  <c r="C66" i="230"/>
  <c r="E65" i="230"/>
  <c r="C65" i="230"/>
  <c r="E64" i="230"/>
  <c r="C64" i="230"/>
  <c r="E63" i="230"/>
  <c r="C63" i="230"/>
  <c r="E62" i="230"/>
  <c r="C62" i="230"/>
  <c r="E61" i="230"/>
  <c r="C61" i="230"/>
  <c r="E60" i="230"/>
  <c r="C60" i="230"/>
  <c r="E59" i="230"/>
  <c r="C59" i="230"/>
  <c r="E58" i="230"/>
  <c r="C58" i="230"/>
  <c r="H57" i="230"/>
  <c r="G57" i="230"/>
  <c r="E57" i="230"/>
  <c r="C57" i="230"/>
  <c r="C56" i="230"/>
  <c r="C21" i="230"/>
  <c r="H25" i="230"/>
  <c r="F25" i="230"/>
  <c r="G25" i="230"/>
  <c r="H24" i="230"/>
  <c r="B25" i="230"/>
  <c r="C25" i="230"/>
  <c r="D25" i="230"/>
  <c r="E25" i="230"/>
  <c r="B26" i="230"/>
  <c r="B27" i="230"/>
  <c r="I25" i="230"/>
  <c r="I7" i="225"/>
  <c r="H7" i="225"/>
  <c r="G7" i="225"/>
  <c r="F7" i="225"/>
  <c r="K103" i="226"/>
  <c r="J103" i="226"/>
  <c r="I103" i="226"/>
  <c r="H103" i="226"/>
  <c r="G103" i="226"/>
  <c r="F103" i="226"/>
  <c r="K102" i="226"/>
  <c r="J102" i="226"/>
  <c r="I102" i="226"/>
  <c r="H102" i="226"/>
  <c r="G102" i="226"/>
  <c r="F102" i="226"/>
  <c r="K101" i="226"/>
  <c r="J101" i="226"/>
  <c r="I101" i="226"/>
  <c r="H101" i="226"/>
  <c r="G101" i="226"/>
  <c r="F101" i="226"/>
  <c r="K93" i="226"/>
  <c r="J93" i="226"/>
  <c r="I93" i="226"/>
  <c r="G93" i="226"/>
  <c r="F93" i="226"/>
  <c r="K92" i="226"/>
  <c r="J92" i="226"/>
  <c r="I92" i="226"/>
  <c r="G92" i="226"/>
  <c r="F92" i="226"/>
  <c r="K91" i="226"/>
  <c r="J91" i="226"/>
  <c r="H183" i="230"/>
  <c r="G183" i="230"/>
  <c r="H91" i="226"/>
  <c r="F183" i="230"/>
  <c r="G91" i="226"/>
  <c r="E183" i="230"/>
  <c r="D183" i="230"/>
  <c r="K90" i="226"/>
  <c r="J90" i="226"/>
  <c r="H182" i="230"/>
  <c r="G182" i="230"/>
  <c r="H90" i="226"/>
  <c r="F182" i="230"/>
  <c r="G90" i="226"/>
  <c r="E182" i="230"/>
  <c r="D182" i="230"/>
  <c r="K89" i="226"/>
  <c r="J89" i="226"/>
  <c r="H181" i="230"/>
  <c r="G181" i="230"/>
  <c r="H89" i="226"/>
  <c r="F181" i="230"/>
  <c r="G89" i="226"/>
  <c r="E181" i="230"/>
  <c r="D181" i="230"/>
  <c r="K88" i="226"/>
  <c r="J88" i="226"/>
  <c r="H180" i="230"/>
  <c r="I88" i="226"/>
  <c r="G180" i="230"/>
  <c r="H88" i="226"/>
  <c r="F180" i="230"/>
  <c r="G88" i="226"/>
  <c r="E180" i="230"/>
  <c r="D180" i="230"/>
  <c r="K87" i="226"/>
  <c r="J87" i="226"/>
  <c r="H179" i="230"/>
  <c r="G179" i="230"/>
  <c r="H87" i="226"/>
  <c r="F179" i="230"/>
  <c r="G87" i="226"/>
  <c r="E179" i="230"/>
  <c r="D179" i="230"/>
  <c r="K86" i="226"/>
  <c r="J86" i="226"/>
  <c r="H178" i="230"/>
  <c r="G178" i="230"/>
  <c r="H86" i="226"/>
  <c r="F178" i="230"/>
  <c r="G86" i="226"/>
  <c r="E178" i="230"/>
  <c r="D178" i="230"/>
  <c r="K85" i="226"/>
  <c r="J85" i="226"/>
  <c r="H177" i="230"/>
  <c r="G177" i="230"/>
  <c r="H85" i="226"/>
  <c r="F177" i="230"/>
  <c r="G85" i="226"/>
  <c r="E177" i="230"/>
  <c r="D177" i="230"/>
  <c r="K84" i="226"/>
  <c r="J84" i="226"/>
  <c r="H176" i="230"/>
  <c r="G176" i="230"/>
  <c r="H84" i="226"/>
  <c r="F176" i="230"/>
  <c r="G84" i="226"/>
  <c r="E176" i="230"/>
  <c r="D176" i="230"/>
  <c r="K83" i="226"/>
  <c r="J83" i="226"/>
  <c r="H175" i="230"/>
  <c r="G175" i="230"/>
  <c r="H83" i="226"/>
  <c r="F175" i="230"/>
  <c r="G83" i="226"/>
  <c r="E175" i="230"/>
  <c r="D175" i="230"/>
  <c r="K82" i="226"/>
  <c r="J82" i="226"/>
  <c r="H174" i="230"/>
  <c r="I82" i="226"/>
  <c r="G174" i="230"/>
  <c r="H82" i="226"/>
  <c r="F174" i="230"/>
  <c r="G82" i="226"/>
  <c r="E174" i="230"/>
  <c r="D174" i="230"/>
  <c r="K81" i="226"/>
  <c r="J81" i="226"/>
  <c r="H173" i="230"/>
  <c r="G173" i="230"/>
  <c r="H81" i="226"/>
  <c r="F173" i="230"/>
  <c r="G81" i="226"/>
  <c r="E173" i="230"/>
  <c r="D173" i="230"/>
  <c r="K80" i="226"/>
  <c r="J80" i="226"/>
  <c r="H172" i="230"/>
  <c r="G172" i="230"/>
  <c r="H80" i="226"/>
  <c r="F172" i="230"/>
  <c r="G80" i="226"/>
  <c r="E172" i="230"/>
  <c r="D172" i="230"/>
  <c r="K79" i="226"/>
  <c r="J79" i="226"/>
  <c r="H171" i="230"/>
  <c r="G171" i="230"/>
  <c r="H79" i="226"/>
  <c r="F171" i="230"/>
  <c r="G79" i="226"/>
  <c r="E171" i="230"/>
  <c r="D171" i="230"/>
  <c r="K78" i="226"/>
  <c r="J78" i="226"/>
  <c r="H170" i="230"/>
  <c r="G170" i="230"/>
  <c r="H78" i="226"/>
  <c r="F170" i="230"/>
  <c r="G78" i="226"/>
  <c r="E170" i="230"/>
  <c r="D170" i="230"/>
  <c r="K77" i="226"/>
  <c r="J77" i="226"/>
  <c r="H169" i="230"/>
  <c r="G169" i="230"/>
  <c r="H77" i="226"/>
  <c r="F169" i="230"/>
  <c r="G77" i="226"/>
  <c r="E169" i="230"/>
  <c r="D169" i="230"/>
  <c r="K76" i="226"/>
  <c r="J76" i="226"/>
  <c r="H168" i="230"/>
  <c r="G168" i="230"/>
  <c r="H76" i="226"/>
  <c r="F168" i="230"/>
  <c r="G76" i="226"/>
  <c r="E168" i="230"/>
  <c r="D168" i="230"/>
  <c r="K75" i="226"/>
  <c r="J75" i="226"/>
  <c r="H167" i="230"/>
  <c r="G167" i="230"/>
  <c r="H75" i="226"/>
  <c r="F167" i="230"/>
  <c r="G75" i="226"/>
  <c r="E167" i="230"/>
  <c r="D167" i="230"/>
  <c r="K74" i="226"/>
  <c r="J74" i="226"/>
  <c r="H166" i="230"/>
  <c r="G166" i="230"/>
  <c r="H74" i="226"/>
  <c r="F166" i="230"/>
  <c r="G74" i="226"/>
  <c r="E166" i="230"/>
  <c r="D166" i="230"/>
  <c r="K73" i="226"/>
  <c r="J73" i="226"/>
  <c r="H165" i="230"/>
  <c r="G165" i="230"/>
  <c r="H73" i="226"/>
  <c r="F165" i="230"/>
  <c r="G73" i="226"/>
  <c r="E165" i="230"/>
  <c r="F73" i="226"/>
  <c r="D165" i="230"/>
  <c r="K72" i="226"/>
  <c r="J72" i="226"/>
  <c r="H164" i="230"/>
  <c r="G164" i="230"/>
  <c r="H72" i="226"/>
  <c r="F164" i="230"/>
  <c r="G72" i="226"/>
  <c r="E164" i="230"/>
  <c r="F72" i="226"/>
  <c r="D164" i="230"/>
  <c r="K71" i="226"/>
  <c r="J71" i="226"/>
  <c r="H163" i="230"/>
  <c r="G163" i="230"/>
  <c r="H71" i="226"/>
  <c r="F163" i="230"/>
  <c r="G71" i="226"/>
  <c r="E163" i="230"/>
  <c r="F71" i="226"/>
  <c r="D163" i="230"/>
  <c r="K70" i="226"/>
  <c r="J70" i="226"/>
  <c r="H162" i="230"/>
  <c r="G162" i="230"/>
  <c r="H70" i="226"/>
  <c r="F162" i="230"/>
  <c r="G70" i="226"/>
  <c r="E162" i="230"/>
  <c r="F70" i="226"/>
  <c r="D162" i="230"/>
  <c r="K69" i="226"/>
  <c r="J69" i="226"/>
  <c r="H161" i="230"/>
  <c r="I69" i="226"/>
  <c r="G161" i="230"/>
  <c r="H69" i="226"/>
  <c r="F161" i="230"/>
  <c r="G69" i="226"/>
  <c r="E161" i="230"/>
  <c r="F69" i="226"/>
  <c r="D161" i="230"/>
  <c r="K68" i="226"/>
  <c r="J68" i="226"/>
  <c r="H160" i="230"/>
  <c r="G160" i="230"/>
  <c r="H68" i="226"/>
  <c r="F160" i="230"/>
  <c r="G68" i="226"/>
  <c r="E160" i="230"/>
  <c r="F68" i="226"/>
  <c r="D160" i="230"/>
  <c r="K67" i="226"/>
  <c r="J67" i="226"/>
  <c r="H159" i="230"/>
  <c r="G159" i="230"/>
  <c r="H67" i="226"/>
  <c r="F159" i="230"/>
  <c r="G67" i="226"/>
  <c r="E159" i="230"/>
  <c r="F67" i="226"/>
  <c r="D159" i="230"/>
  <c r="K66" i="226"/>
  <c r="J66" i="226"/>
  <c r="H158" i="230"/>
  <c r="G158" i="230"/>
  <c r="H66" i="226"/>
  <c r="F158" i="230"/>
  <c r="G66" i="226"/>
  <c r="E158" i="230"/>
  <c r="F66" i="226"/>
  <c r="D158" i="230"/>
  <c r="K65" i="226"/>
  <c r="J65" i="226"/>
  <c r="H156" i="230"/>
  <c r="G156" i="230"/>
  <c r="H65" i="226"/>
  <c r="F156" i="230"/>
  <c r="G65" i="226"/>
  <c r="E156" i="230"/>
  <c r="F65" i="226"/>
  <c r="D156" i="230"/>
  <c r="K64" i="226"/>
  <c r="J64" i="226"/>
  <c r="H155" i="230"/>
  <c r="G155" i="230"/>
  <c r="H64" i="226"/>
  <c r="F155" i="230"/>
  <c r="G64" i="226"/>
  <c r="E155" i="230"/>
  <c r="F64" i="226"/>
  <c r="D155" i="230"/>
  <c r="K63" i="226"/>
  <c r="J63" i="226"/>
  <c r="H154" i="230"/>
  <c r="G154" i="230"/>
  <c r="H63" i="226"/>
  <c r="F154" i="230"/>
  <c r="G63" i="226"/>
  <c r="E154" i="230"/>
  <c r="F63" i="226"/>
  <c r="D154" i="230"/>
  <c r="K62" i="226"/>
  <c r="J62" i="226"/>
  <c r="H153" i="230"/>
  <c r="G153" i="230"/>
  <c r="H62" i="226"/>
  <c r="F153" i="230"/>
  <c r="G62" i="226"/>
  <c r="E153" i="230"/>
  <c r="F62" i="226"/>
  <c r="D153" i="230"/>
  <c r="K61" i="226"/>
  <c r="J61" i="226"/>
  <c r="H152" i="230"/>
  <c r="G152" i="230"/>
  <c r="H61" i="226"/>
  <c r="F152" i="230"/>
  <c r="G61" i="226"/>
  <c r="E152" i="230"/>
  <c r="F61" i="226"/>
  <c r="D152" i="230"/>
  <c r="K60" i="226"/>
  <c r="J60" i="226"/>
  <c r="H151" i="230"/>
  <c r="G151" i="230"/>
  <c r="H60" i="226"/>
  <c r="F151" i="230"/>
  <c r="G60" i="226"/>
  <c r="E151" i="230"/>
  <c r="F60" i="226"/>
  <c r="D151" i="230"/>
  <c r="K59" i="226"/>
  <c r="J59" i="226"/>
  <c r="H150" i="230"/>
  <c r="I59" i="226"/>
  <c r="G150" i="230"/>
  <c r="H59" i="226"/>
  <c r="F150" i="230"/>
  <c r="G59" i="226"/>
  <c r="E150" i="230"/>
  <c r="F59" i="226"/>
  <c r="D150" i="230"/>
  <c r="K58" i="226"/>
  <c r="J58" i="226"/>
  <c r="H149" i="230"/>
  <c r="G149" i="230"/>
  <c r="H58" i="226"/>
  <c r="F149" i="230"/>
  <c r="G58" i="226"/>
  <c r="E149" i="230"/>
  <c r="F58" i="226"/>
  <c r="D149" i="230"/>
  <c r="K57" i="226"/>
  <c r="J57" i="226"/>
  <c r="H148" i="230"/>
  <c r="G148" i="230"/>
  <c r="H57" i="226"/>
  <c r="F148" i="230"/>
  <c r="G57" i="226"/>
  <c r="E148" i="230"/>
  <c r="F57" i="226"/>
  <c r="D148" i="230"/>
  <c r="K56" i="226"/>
  <c r="J56" i="226"/>
  <c r="H147" i="230"/>
  <c r="G147" i="230"/>
  <c r="H56" i="226"/>
  <c r="F147" i="230"/>
  <c r="G56" i="226"/>
  <c r="E147" i="230"/>
  <c r="F56" i="226"/>
  <c r="D147" i="230"/>
  <c r="K55" i="226"/>
  <c r="J55" i="226"/>
  <c r="H146" i="230"/>
  <c r="G146" i="230"/>
  <c r="H55" i="226"/>
  <c r="F146" i="230"/>
  <c r="G55" i="226"/>
  <c r="E146" i="230"/>
  <c r="F55" i="226"/>
  <c r="D146" i="230"/>
  <c r="K54" i="226"/>
  <c r="H145" i="230"/>
  <c r="G145" i="230"/>
  <c r="H54" i="226"/>
  <c r="F145" i="230"/>
  <c r="G54" i="226"/>
  <c r="E145" i="230"/>
  <c r="F54" i="226"/>
  <c r="D145" i="230"/>
  <c r="K53" i="226"/>
  <c r="J53" i="226"/>
  <c r="H144" i="230"/>
  <c r="G144" i="230"/>
  <c r="H53" i="226"/>
  <c r="F144" i="230"/>
  <c r="G53" i="226"/>
  <c r="E144" i="230"/>
  <c r="F53" i="226"/>
  <c r="D144" i="230"/>
  <c r="K52" i="226"/>
  <c r="J52" i="226"/>
  <c r="H143" i="230"/>
  <c r="G143" i="230"/>
  <c r="H52" i="226"/>
  <c r="F143" i="230"/>
  <c r="G52" i="226"/>
  <c r="E143" i="230"/>
  <c r="F52" i="226"/>
  <c r="D143" i="230"/>
  <c r="K51" i="226"/>
  <c r="J51" i="226"/>
  <c r="H142" i="230"/>
  <c r="G142" i="230"/>
  <c r="H51" i="226"/>
  <c r="F142" i="230"/>
  <c r="G51" i="226"/>
  <c r="E142" i="230"/>
  <c r="F51" i="226"/>
  <c r="D142" i="230"/>
  <c r="K50" i="226"/>
  <c r="J50" i="226"/>
  <c r="H141" i="230"/>
  <c r="G141" i="230"/>
  <c r="H50" i="226"/>
  <c r="F141" i="230"/>
  <c r="G50" i="226"/>
  <c r="E141" i="230"/>
  <c r="F50" i="226"/>
  <c r="D141" i="230"/>
  <c r="K49" i="226"/>
  <c r="J49" i="226"/>
  <c r="H140" i="230"/>
  <c r="G140" i="230"/>
  <c r="H49" i="226"/>
  <c r="F140" i="230"/>
  <c r="G49" i="226"/>
  <c r="E140" i="230"/>
  <c r="F49" i="226"/>
  <c r="D140" i="230"/>
  <c r="K48" i="226"/>
  <c r="J48" i="226"/>
  <c r="H139" i="230"/>
  <c r="G139" i="230"/>
  <c r="H48" i="226"/>
  <c r="F139" i="230"/>
  <c r="G48" i="226"/>
  <c r="E139" i="230"/>
  <c r="F48" i="226"/>
  <c r="D139" i="230"/>
  <c r="K47" i="226"/>
  <c r="J47" i="226"/>
  <c r="H138" i="230"/>
  <c r="G138" i="230"/>
  <c r="H47" i="226"/>
  <c r="F138" i="230"/>
  <c r="G47" i="226"/>
  <c r="E138" i="230"/>
  <c r="F47" i="226"/>
  <c r="D138" i="230"/>
  <c r="K46" i="226"/>
  <c r="J46" i="226"/>
  <c r="H137" i="230"/>
  <c r="I46" i="226"/>
  <c r="G137" i="230"/>
  <c r="H46" i="226"/>
  <c r="F137" i="230"/>
  <c r="G46" i="226"/>
  <c r="E137" i="230"/>
  <c r="F46" i="226"/>
  <c r="D137" i="230"/>
  <c r="K45" i="226"/>
  <c r="J45" i="226"/>
  <c r="H136" i="230"/>
  <c r="G136" i="230"/>
  <c r="H45" i="226"/>
  <c r="F136" i="230"/>
  <c r="G45" i="226"/>
  <c r="E136" i="230"/>
  <c r="F45" i="226"/>
  <c r="D136" i="230"/>
  <c r="K44" i="226"/>
  <c r="J44" i="226"/>
  <c r="H135" i="230"/>
  <c r="G135" i="230"/>
  <c r="H44" i="226"/>
  <c r="F135" i="230"/>
  <c r="G44" i="226"/>
  <c r="E135" i="230"/>
  <c r="F44" i="226"/>
  <c r="D135" i="230"/>
  <c r="K43" i="226"/>
  <c r="J43" i="226"/>
  <c r="H134" i="230"/>
  <c r="G134" i="230"/>
  <c r="H43" i="226"/>
  <c r="F134" i="230"/>
  <c r="G43" i="226"/>
  <c r="E134" i="230"/>
  <c r="F43" i="226"/>
  <c r="D134" i="230"/>
  <c r="K42" i="226"/>
  <c r="J42" i="226"/>
  <c r="H133" i="230"/>
  <c r="G133" i="230"/>
  <c r="H42" i="226"/>
  <c r="F133" i="230"/>
  <c r="G42" i="226"/>
  <c r="E133" i="230"/>
  <c r="F42" i="226"/>
  <c r="D133" i="230"/>
  <c r="K41" i="226"/>
  <c r="J41" i="226"/>
  <c r="H132" i="230"/>
  <c r="G132" i="230"/>
  <c r="H41" i="226"/>
  <c r="F132" i="230"/>
  <c r="G41" i="226"/>
  <c r="E132" i="230"/>
  <c r="F41" i="226"/>
  <c r="D132" i="230"/>
  <c r="K40" i="226"/>
  <c r="J40" i="226"/>
  <c r="H131" i="230"/>
  <c r="G131" i="230"/>
  <c r="H40" i="226"/>
  <c r="F131" i="230"/>
  <c r="G40" i="226"/>
  <c r="E131" i="230"/>
  <c r="F40" i="226"/>
  <c r="D131" i="230"/>
  <c r="K39" i="226"/>
  <c r="J39" i="226"/>
  <c r="H130" i="230"/>
  <c r="I39" i="226"/>
  <c r="G130" i="230"/>
  <c r="H39" i="226"/>
  <c r="F130" i="230"/>
  <c r="G39" i="226"/>
  <c r="E130" i="230"/>
  <c r="F39" i="226"/>
  <c r="D130" i="230"/>
  <c r="K38" i="226"/>
  <c r="J38" i="226"/>
  <c r="H129" i="230"/>
  <c r="G129" i="230"/>
  <c r="H38" i="226"/>
  <c r="F129" i="230"/>
  <c r="G38" i="226"/>
  <c r="E129" i="230"/>
  <c r="F38" i="226"/>
  <c r="D129" i="230"/>
  <c r="K37" i="226"/>
  <c r="J37" i="226"/>
  <c r="H128" i="230"/>
  <c r="G128" i="230"/>
  <c r="H37" i="226"/>
  <c r="F128" i="230"/>
  <c r="G37" i="226"/>
  <c r="E128" i="230"/>
  <c r="F37" i="226"/>
  <c r="D128" i="230"/>
  <c r="K36" i="226"/>
  <c r="J36" i="226"/>
  <c r="H127" i="230"/>
  <c r="G127" i="230"/>
  <c r="H36" i="226"/>
  <c r="F127" i="230"/>
  <c r="G36" i="226"/>
  <c r="E127" i="230"/>
  <c r="F36" i="226"/>
  <c r="D127" i="230"/>
  <c r="K35" i="226"/>
  <c r="J35" i="226"/>
  <c r="H126" i="230"/>
  <c r="I35" i="226"/>
  <c r="G126" i="230"/>
  <c r="H35" i="226"/>
  <c r="F126" i="230"/>
  <c r="G35" i="226"/>
  <c r="E126" i="230"/>
  <c r="F35" i="226"/>
  <c r="D126" i="230"/>
  <c r="K34" i="226"/>
  <c r="J34" i="226"/>
  <c r="H125" i="230"/>
  <c r="I34" i="226"/>
  <c r="G125" i="230"/>
  <c r="H34" i="226"/>
  <c r="F125" i="230"/>
  <c r="G34" i="226"/>
  <c r="E125" i="230"/>
  <c r="F34" i="226"/>
  <c r="D125" i="230"/>
  <c r="K33" i="226"/>
  <c r="J33" i="226"/>
  <c r="H124" i="230"/>
  <c r="G124" i="230"/>
  <c r="H33" i="226"/>
  <c r="F124" i="230"/>
  <c r="G33" i="226"/>
  <c r="E124" i="230"/>
  <c r="F33" i="226"/>
  <c r="D124" i="230"/>
  <c r="K32" i="226"/>
  <c r="J32" i="226"/>
  <c r="H123" i="230"/>
  <c r="G123" i="230"/>
  <c r="H32" i="226"/>
  <c r="F123" i="230"/>
  <c r="G32" i="226"/>
  <c r="E123" i="230"/>
  <c r="F32" i="226"/>
  <c r="D123" i="230"/>
  <c r="K31" i="226"/>
  <c r="J31" i="226"/>
  <c r="H122" i="230"/>
  <c r="G122" i="230"/>
  <c r="H31" i="226"/>
  <c r="F122" i="230"/>
  <c r="G31" i="226"/>
  <c r="E122" i="230"/>
  <c r="F31" i="226"/>
  <c r="D122" i="230"/>
  <c r="K30" i="226"/>
  <c r="J30" i="226"/>
  <c r="H121" i="230"/>
  <c r="G121" i="230"/>
  <c r="H30" i="226"/>
  <c r="F121" i="230"/>
  <c r="G30" i="226"/>
  <c r="E121" i="230"/>
  <c r="F30" i="226"/>
  <c r="D121" i="230"/>
  <c r="K29" i="226"/>
  <c r="J29" i="226"/>
  <c r="H120" i="230"/>
  <c r="G120" i="230"/>
  <c r="H29" i="226"/>
  <c r="F120" i="230"/>
  <c r="G29" i="226"/>
  <c r="E120" i="230"/>
  <c r="F29" i="226"/>
  <c r="D120" i="230"/>
  <c r="K28" i="226"/>
  <c r="J28" i="226"/>
  <c r="H119" i="230"/>
  <c r="G119" i="230"/>
  <c r="H28" i="226"/>
  <c r="F119" i="230"/>
  <c r="G28" i="226"/>
  <c r="E119" i="230"/>
  <c r="F28" i="226"/>
  <c r="D119" i="230"/>
  <c r="K27" i="226"/>
  <c r="J27" i="226"/>
  <c r="H118" i="230"/>
  <c r="G118" i="230"/>
  <c r="H27" i="226"/>
  <c r="F118" i="230"/>
  <c r="G27" i="226"/>
  <c r="E118" i="230"/>
  <c r="F27" i="226"/>
  <c r="D118" i="230"/>
  <c r="K26" i="226"/>
  <c r="J26" i="226"/>
  <c r="H117" i="230"/>
  <c r="I26" i="226"/>
  <c r="G117" i="230"/>
  <c r="H26" i="226"/>
  <c r="F117" i="230"/>
  <c r="G26" i="226"/>
  <c r="E117" i="230"/>
  <c r="F26" i="226"/>
  <c r="D117" i="230"/>
  <c r="K25" i="226"/>
  <c r="J25" i="226"/>
  <c r="H116" i="230"/>
  <c r="G116" i="230"/>
  <c r="H25" i="226"/>
  <c r="F116" i="230"/>
  <c r="G25" i="226"/>
  <c r="E116" i="230"/>
  <c r="F25" i="226"/>
  <c r="D116" i="230"/>
  <c r="K24" i="226"/>
  <c r="J24" i="226"/>
  <c r="H115" i="230"/>
  <c r="G115" i="230"/>
  <c r="H24" i="226"/>
  <c r="F115" i="230"/>
  <c r="G24" i="226"/>
  <c r="E115" i="230"/>
  <c r="F24" i="226"/>
  <c r="D115" i="230"/>
  <c r="K23" i="226"/>
  <c r="J23" i="226"/>
  <c r="H114" i="230"/>
  <c r="G114" i="230"/>
  <c r="H23" i="226"/>
  <c r="F114" i="230"/>
  <c r="G23" i="226"/>
  <c r="E114" i="230"/>
  <c r="F23" i="226"/>
  <c r="D114" i="230"/>
  <c r="K22" i="226"/>
  <c r="J22" i="226"/>
  <c r="H113" i="230"/>
  <c r="G113" i="230"/>
  <c r="H22" i="226"/>
  <c r="F113" i="230"/>
  <c r="G22" i="226"/>
  <c r="E113" i="230"/>
  <c r="F22" i="226"/>
  <c r="D113" i="230"/>
  <c r="K21" i="226"/>
  <c r="J21" i="226"/>
  <c r="H112" i="230"/>
  <c r="G112" i="230"/>
  <c r="H21" i="226"/>
  <c r="F112" i="230"/>
  <c r="G21" i="226"/>
  <c r="E112" i="230"/>
  <c r="F21" i="226"/>
  <c r="D112" i="230"/>
  <c r="K20" i="226"/>
  <c r="J20" i="226"/>
  <c r="H111" i="230"/>
  <c r="G111" i="230"/>
  <c r="H20" i="226"/>
  <c r="F111" i="230"/>
  <c r="G20" i="226"/>
  <c r="E111" i="230"/>
  <c r="F20" i="226"/>
  <c r="D111" i="230"/>
  <c r="K19" i="226"/>
  <c r="J19" i="226"/>
  <c r="H110" i="230"/>
  <c r="G110" i="230"/>
  <c r="H19" i="226"/>
  <c r="F110" i="230"/>
  <c r="G19" i="226"/>
  <c r="E110" i="230"/>
  <c r="F19" i="226"/>
  <c r="D110" i="230"/>
  <c r="K18" i="226"/>
  <c r="J18" i="226"/>
  <c r="H109" i="230"/>
  <c r="G109" i="230"/>
  <c r="H18" i="226"/>
  <c r="F109" i="230"/>
  <c r="G18" i="226"/>
  <c r="E109" i="230"/>
  <c r="F18" i="226"/>
  <c r="D109" i="230"/>
  <c r="K17" i="226"/>
  <c r="J17" i="226"/>
  <c r="H108" i="230"/>
  <c r="G108" i="230"/>
  <c r="H17" i="226"/>
  <c r="F108" i="230"/>
  <c r="G17" i="226"/>
  <c r="E108" i="230"/>
  <c r="F17" i="226"/>
  <c r="D108" i="230"/>
  <c r="K16" i="226"/>
  <c r="J16" i="226"/>
  <c r="H107" i="230"/>
  <c r="G107" i="230"/>
  <c r="H16" i="226"/>
  <c r="F107" i="230"/>
  <c r="G16" i="226"/>
  <c r="E107" i="230"/>
  <c r="F16" i="226"/>
  <c r="D107" i="230"/>
  <c r="K15" i="226"/>
  <c r="J15" i="226"/>
  <c r="H106" i="230"/>
  <c r="G106" i="230"/>
  <c r="H15" i="226"/>
  <c r="F106" i="230"/>
  <c r="G15" i="226"/>
  <c r="E106" i="230"/>
  <c r="F15" i="226"/>
  <c r="D106" i="230"/>
  <c r="K14" i="226"/>
  <c r="J14" i="226"/>
  <c r="H105" i="230"/>
  <c r="G105" i="230"/>
  <c r="H14" i="226"/>
  <c r="F105" i="230"/>
  <c r="G14" i="226"/>
  <c r="E105" i="230"/>
  <c r="F14" i="226"/>
  <c r="D105" i="230"/>
  <c r="F185" i="230"/>
  <c r="D185" i="230"/>
  <c r="H185" i="230"/>
  <c r="E185" i="230"/>
  <c r="G185" i="230"/>
  <c r="I122" i="230"/>
  <c r="I126" i="230"/>
  <c r="I138" i="230"/>
  <c r="I142" i="230"/>
  <c r="I146" i="230"/>
  <c r="I150" i="230"/>
  <c r="I154" i="230"/>
  <c r="I173" i="230"/>
  <c r="I177" i="230"/>
  <c r="I181" i="230"/>
  <c r="I105" i="230"/>
  <c r="I107" i="230"/>
  <c r="I109" i="230"/>
  <c r="I111" i="230"/>
  <c r="I113" i="230"/>
  <c r="I115" i="230"/>
  <c r="I117" i="230"/>
  <c r="I119" i="230"/>
  <c r="I121" i="230"/>
  <c r="I123" i="230"/>
  <c r="I125" i="230"/>
  <c r="I127" i="230"/>
  <c r="I129" i="230"/>
  <c r="I131" i="230"/>
  <c r="I133" i="230"/>
  <c r="I135" i="230"/>
  <c r="I137" i="230"/>
  <c r="I139" i="230"/>
  <c r="I141" i="230"/>
  <c r="I143" i="230"/>
  <c r="I145" i="230"/>
  <c r="I147" i="230"/>
  <c r="I149" i="230"/>
  <c r="I151" i="230"/>
  <c r="I153" i="230"/>
  <c r="I155" i="230"/>
  <c r="I160" i="230"/>
  <c r="I162" i="230"/>
  <c r="I164" i="230"/>
  <c r="I166" i="230"/>
  <c r="I168" i="230"/>
  <c r="I170" i="230"/>
  <c r="I172" i="230"/>
  <c r="I174" i="230"/>
  <c r="I176" i="230"/>
  <c r="I178" i="230"/>
  <c r="I180" i="230"/>
  <c r="I182" i="230"/>
  <c r="I158" i="230"/>
  <c r="I106" i="230"/>
  <c r="I108" i="230"/>
  <c r="I110" i="230"/>
  <c r="I112" i="230"/>
  <c r="I114" i="230"/>
  <c r="I116" i="230"/>
  <c r="I118" i="230"/>
  <c r="I120" i="230"/>
  <c r="I124" i="230"/>
  <c r="I128" i="230"/>
  <c r="I130" i="230"/>
  <c r="I132" i="230"/>
  <c r="I134" i="230"/>
  <c r="I136" i="230"/>
  <c r="I140" i="230"/>
  <c r="I144" i="230"/>
  <c r="I148" i="230"/>
  <c r="I152" i="230"/>
  <c r="I156" i="230"/>
  <c r="I159" i="230"/>
  <c r="I161" i="230"/>
  <c r="I163" i="230"/>
  <c r="I165" i="230"/>
  <c r="I167" i="230"/>
  <c r="I169" i="230"/>
  <c r="I171" i="230"/>
  <c r="I175" i="230"/>
  <c r="I179" i="230"/>
  <c r="I183" i="230"/>
  <c r="H45" i="227"/>
  <c r="H96" i="230"/>
  <c r="H44" i="227"/>
  <c r="H95" i="230"/>
  <c r="H43" i="227"/>
  <c r="H94" i="230"/>
  <c r="H41" i="227"/>
  <c r="H92" i="230"/>
  <c r="H40" i="227"/>
  <c r="H91" i="230"/>
  <c r="H39" i="227"/>
  <c r="H90" i="230"/>
  <c r="H38" i="227"/>
  <c r="H89" i="230"/>
  <c r="H37" i="227"/>
  <c r="H88" i="230"/>
  <c r="H36" i="227"/>
  <c r="H87" i="230"/>
  <c r="H35" i="227"/>
  <c r="H86" i="230"/>
  <c r="H34" i="227"/>
  <c r="H85" i="230"/>
  <c r="H32" i="227"/>
  <c r="H83" i="230"/>
  <c r="H31" i="227"/>
  <c r="H82" i="230"/>
  <c r="H30" i="227"/>
  <c r="H81" i="230"/>
  <c r="H29" i="227"/>
  <c r="H80" i="230"/>
  <c r="H28" i="227"/>
  <c r="H79" i="230"/>
  <c r="H27" i="227"/>
  <c r="H78" i="230"/>
  <c r="H26" i="227"/>
  <c r="H77" i="230"/>
  <c r="H25" i="227"/>
  <c r="H76" i="230"/>
  <c r="H23" i="227"/>
  <c r="H74" i="230"/>
  <c r="H22" i="227"/>
  <c r="H73" i="230"/>
  <c r="H21" i="227"/>
  <c r="H72" i="230"/>
  <c r="H20" i="227"/>
  <c r="H71" i="230"/>
  <c r="H19" i="227"/>
  <c r="H70" i="230"/>
  <c r="H18" i="227"/>
  <c r="H69" i="230"/>
  <c r="H17" i="227"/>
  <c r="H68" i="230"/>
  <c r="H16" i="227"/>
  <c r="H67" i="230"/>
  <c r="H14" i="227"/>
  <c r="H65" i="230"/>
  <c r="H13" i="227"/>
  <c r="H64" i="230"/>
  <c r="H12" i="227"/>
  <c r="H63" i="230"/>
  <c r="H11" i="227"/>
  <c r="H62" i="230"/>
  <c r="H10" i="227"/>
  <c r="H61" i="230"/>
  <c r="H9" i="227"/>
  <c r="H60" i="230"/>
  <c r="H8" i="227"/>
  <c r="H59" i="230"/>
  <c r="G13" i="227"/>
  <c r="G12" i="227"/>
  <c r="G63" i="230"/>
  <c r="G9" i="227"/>
  <c r="G60" i="230"/>
  <c r="G8" i="227"/>
  <c r="G59" i="230"/>
  <c r="G7" i="227"/>
  <c r="G58" i="230"/>
  <c r="AA23" i="187"/>
  <c r="Z21" i="187"/>
  <c r="G24" i="230"/>
  <c r="Z20" i="187"/>
  <c r="F24" i="230"/>
  <c r="Z19" i="187"/>
  <c r="E24" i="230"/>
  <c r="Z18" i="187"/>
  <c r="D24" i="230"/>
  <c r="Z17" i="187"/>
  <c r="C24" i="230"/>
  <c r="I185" i="230"/>
  <c r="AB22" i="187"/>
  <c r="H26" i="230"/>
  <c r="G64" i="230"/>
  <c r="G15" i="227"/>
  <c r="G66" i="230"/>
  <c r="H24" i="227"/>
  <c r="H75" i="230"/>
  <c r="AC22" i="187"/>
  <c r="H27" i="230"/>
  <c r="H28" i="230"/>
  <c r="I57" i="187"/>
  <c r="I51" i="187"/>
  <c r="I50" i="187"/>
  <c r="I49" i="187"/>
  <c r="I56" i="187"/>
  <c r="I55" i="187"/>
  <c r="O54" i="187"/>
  <c r="L54" i="187"/>
  <c r="I54" i="187"/>
  <c r="O48" i="187"/>
  <c r="L48" i="187"/>
  <c r="I48" i="187"/>
  <c r="O42" i="187"/>
  <c r="L42" i="187"/>
  <c r="I42" i="187"/>
  <c r="I45" i="187"/>
  <c r="I44" i="187"/>
  <c r="I43" i="187"/>
  <c r="J98" i="229"/>
  <c r="J97" i="229"/>
  <c r="J96" i="229"/>
  <c r="J95" i="229"/>
  <c r="R67" i="229"/>
  <c r="V71" i="229"/>
  <c r="V70" i="229"/>
  <c r="V67" i="229"/>
  <c r="T69" i="229"/>
  <c r="T71" i="229"/>
  <c r="T68" i="229"/>
  <c r="T67" i="229"/>
  <c r="V68" i="229"/>
  <c r="R71" i="229"/>
  <c r="R68" i="229"/>
  <c r="E13" i="222"/>
  <c r="F8" i="228"/>
  <c r="F12" i="228"/>
  <c r="T73" i="229"/>
  <c r="V73" i="229"/>
  <c r="R73" i="229"/>
  <c r="J13" i="228"/>
  <c r="I13" i="228"/>
  <c r="H13" i="228"/>
  <c r="F11" i="228"/>
  <c r="F10" i="228"/>
  <c r="F9" i="228"/>
  <c r="Y8" i="225"/>
  <c r="Y87" i="225"/>
  <c r="Y10" i="225"/>
  <c r="Y24" i="225"/>
  <c r="Y40" i="225"/>
  <c r="Y48" i="225"/>
  <c r="Y72" i="225"/>
  <c r="Y19" i="225"/>
  <c r="Y35" i="225"/>
  <c r="Y51" i="225"/>
  <c r="Y76" i="225"/>
  <c r="Y12" i="225"/>
  <c r="Y20" i="225"/>
  <c r="Y28" i="225"/>
  <c r="Y36" i="225"/>
  <c r="Y44" i="225"/>
  <c r="Y52" i="225"/>
  <c r="Y64" i="225"/>
  <c r="Y80" i="225"/>
  <c r="Y16" i="225"/>
  <c r="Y32" i="225"/>
  <c r="Y56" i="225"/>
  <c r="Y11" i="225"/>
  <c r="Y27" i="225"/>
  <c r="Y43" i="225"/>
  <c r="Y60" i="225"/>
  <c r="Y15" i="225"/>
  <c r="Y23" i="225"/>
  <c r="Y31" i="225"/>
  <c r="Y39" i="225"/>
  <c r="Y47" i="225"/>
  <c r="Y55" i="225"/>
  <c r="Y68" i="225"/>
  <c r="Y84" i="225"/>
  <c r="Y13" i="225"/>
  <c r="Y17" i="225"/>
  <c r="Y21" i="225"/>
  <c r="Y25" i="225"/>
  <c r="Y29" i="225"/>
  <c r="Y33" i="225"/>
  <c r="Y37" i="225"/>
  <c r="Y41" i="225"/>
  <c r="Y45" i="225"/>
  <c r="Y49" i="225"/>
  <c r="Y53" i="225"/>
  <c r="Y57" i="225"/>
  <c r="Y61" i="225"/>
  <c r="Y65" i="225"/>
  <c r="Y69" i="225"/>
  <c r="Y73" i="225"/>
  <c r="Y77" i="225"/>
  <c r="Y81" i="225"/>
  <c r="Y85" i="225"/>
  <c r="Y14" i="225"/>
  <c r="Y18" i="225"/>
  <c r="Y22" i="225"/>
  <c r="Y26" i="225"/>
  <c r="Y30" i="225"/>
  <c r="Y34" i="225"/>
  <c r="Y38" i="225"/>
  <c r="Y42" i="225"/>
  <c r="Y46" i="225"/>
  <c r="Y50" i="225"/>
  <c r="Y54" i="225"/>
  <c r="Y58" i="225"/>
  <c r="Y62" i="225"/>
  <c r="Y66" i="225"/>
  <c r="Y70" i="225"/>
  <c r="Y74" i="225"/>
  <c r="Y78" i="225"/>
  <c r="Y82" i="225"/>
  <c r="Y86" i="225"/>
  <c r="Y59" i="225"/>
  <c r="Y63" i="225"/>
  <c r="Y67" i="225"/>
  <c r="Y71" i="225"/>
  <c r="Y75" i="225"/>
  <c r="Y79" i="225"/>
  <c r="Y83" i="225"/>
  <c r="K19" i="227"/>
  <c r="K18" i="227"/>
  <c r="K17" i="227"/>
  <c r="K16" i="227"/>
  <c r="K15" i="227"/>
  <c r="H47" i="227"/>
  <c r="H42" i="227"/>
  <c r="H33" i="227"/>
  <c r="L16" i="227"/>
  <c r="G49" i="227"/>
  <c r="G100" i="230"/>
  <c r="L17" i="227"/>
  <c r="H84" i="230"/>
  <c r="L18" i="227"/>
  <c r="H93" i="230"/>
  <c r="L19" i="227"/>
  <c r="H98" i="230"/>
  <c r="AD115" i="226"/>
  <c r="O5" i="226"/>
  <c r="O101" i="226"/>
  <c r="W101" i="226"/>
  <c r="K104" i="226"/>
  <c r="J104" i="226"/>
  <c r="I104" i="226"/>
  <c r="H104" i="226"/>
  <c r="G104" i="226"/>
  <c r="F104" i="226"/>
  <c r="S103" i="226"/>
  <c r="S102" i="226"/>
  <c r="S101" i="226"/>
  <c r="S93" i="226"/>
  <c r="S92" i="226"/>
  <c r="S91" i="226"/>
  <c r="S90" i="226"/>
  <c r="S89" i="226"/>
  <c r="S88" i="226"/>
  <c r="S87" i="226"/>
  <c r="S86" i="226"/>
  <c r="S85" i="226"/>
  <c r="S84" i="226"/>
  <c r="S83" i="226"/>
  <c r="S82" i="226"/>
  <c r="S81" i="226"/>
  <c r="S80" i="226"/>
  <c r="S79" i="226"/>
  <c r="S78" i="226"/>
  <c r="S77" i="226"/>
  <c r="S76" i="226"/>
  <c r="S75" i="226"/>
  <c r="S74" i="226"/>
  <c r="S73" i="226"/>
  <c r="S72" i="226"/>
  <c r="S71" i="226"/>
  <c r="S70" i="226"/>
  <c r="S69" i="226"/>
  <c r="S68" i="226"/>
  <c r="S67" i="226"/>
  <c r="S66" i="226"/>
  <c r="S65" i="226"/>
  <c r="S64" i="226"/>
  <c r="S63" i="226"/>
  <c r="S62" i="226"/>
  <c r="S61" i="226"/>
  <c r="S60" i="226"/>
  <c r="S59" i="226"/>
  <c r="S58" i="226"/>
  <c r="S57" i="226"/>
  <c r="S56" i="226"/>
  <c r="S55" i="226"/>
  <c r="S54" i="226"/>
  <c r="S53" i="226"/>
  <c r="S52" i="226"/>
  <c r="S51" i="226"/>
  <c r="S50" i="226"/>
  <c r="S49" i="226"/>
  <c r="S48" i="226"/>
  <c r="S47" i="226"/>
  <c r="S46" i="226"/>
  <c r="S45" i="226"/>
  <c r="S44" i="226"/>
  <c r="S43" i="226"/>
  <c r="S42" i="226"/>
  <c r="S41" i="226"/>
  <c r="S40" i="226"/>
  <c r="S39" i="226"/>
  <c r="S38" i="226"/>
  <c r="S37" i="226"/>
  <c r="S36" i="226"/>
  <c r="S35" i="226"/>
  <c r="S34" i="226"/>
  <c r="S33" i="226"/>
  <c r="S32" i="226"/>
  <c r="S31" i="226"/>
  <c r="S30" i="226"/>
  <c r="S29" i="226"/>
  <c r="S28" i="226"/>
  <c r="S27" i="226"/>
  <c r="S26" i="226"/>
  <c r="S25" i="226"/>
  <c r="S24" i="226"/>
  <c r="S23" i="226"/>
  <c r="S22" i="226"/>
  <c r="S21" i="226"/>
  <c r="S20" i="226"/>
  <c r="S19" i="226"/>
  <c r="S18" i="226"/>
  <c r="S17" i="226"/>
  <c r="S16" i="226"/>
  <c r="S15" i="226"/>
  <c r="S14" i="226"/>
  <c r="R5" i="226"/>
  <c r="R101" i="226"/>
  <c r="Z101" i="226"/>
  <c r="Q5" i="226"/>
  <c r="P5" i="226"/>
  <c r="P91" i="226"/>
  <c r="X91" i="226"/>
  <c r="N5" i="226"/>
  <c r="N103" i="226"/>
  <c r="V103" i="226"/>
  <c r="L103" i="226"/>
  <c r="L102" i="226"/>
  <c r="L101" i="226"/>
  <c r="L93" i="226"/>
  <c r="L92" i="226"/>
  <c r="L91" i="226"/>
  <c r="L90" i="226"/>
  <c r="L89" i="226"/>
  <c r="L88" i="226"/>
  <c r="L87" i="226"/>
  <c r="L86" i="226"/>
  <c r="L85" i="226"/>
  <c r="L84" i="226"/>
  <c r="L83" i="226"/>
  <c r="L82" i="226"/>
  <c r="L81" i="226"/>
  <c r="L80" i="226"/>
  <c r="L79" i="226"/>
  <c r="L78" i="226"/>
  <c r="L77" i="226"/>
  <c r="L76" i="226"/>
  <c r="L75" i="226"/>
  <c r="L74" i="226"/>
  <c r="L73" i="226"/>
  <c r="L72" i="226"/>
  <c r="L71" i="226"/>
  <c r="L70" i="226"/>
  <c r="L69" i="226"/>
  <c r="L68" i="226"/>
  <c r="L67" i="226"/>
  <c r="L66" i="226"/>
  <c r="L65" i="226"/>
  <c r="L64" i="226"/>
  <c r="L63" i="226"/>
  <c r="L62" i="226"/>
  <c r="L61" i="226"/>
  <c r="L60" i="226"/>
  <c r="L59" i="226"/>
  <c r="L58" i="226"/>
  <c r="L57" i="226"/>
  <c r="L56" i="226"/>
  <c r="L55" i="226"/>
  <c r="L54" i="226"/>
  <c r="L53" i="226"/>
  <c r="L52" i="226"/>
  <c r="L51" i="226"/>
  <c r="L50" i="226"/>
  <c r="L49" i="226"/>
  <c r="L48" i="226"/>
  <c r="L47" i="226"/>
  <c r="L46" i="226"/>
  <c r="L45" i="226"/>
  <c r="L44" i="226"/>
  <c r="L43" i="226"/>
  <c r="L42" i="226"/>
  <c r="L41" i="226"/>
  <c r="L40" i="226"/>
  <c r="L39" i="226"/>
  <c r="L38" i="226"/>
  <c r="L37" i="226"/>
  <c r="L36" i="226"/>
  <c r="L35" i="226"/>
  <c r="L34" i="226"/>
  <c r="L33" i="226"/>
  <c r="L32" i="226"/>
  <c r="L31" i="226"/>
  <c r="L30" i="226"/>
  <c r="L29" i="226"/>
  <c r="L28" i="226"/>
  <c r="L27" i="226"/>
  <c r="L26" i="226"/>
  <c r="L25" i="226"/>
  <c r="L24" i="226"/>
  <c r="L23" i="226"/>
  <c r="L22" i="226"/>
  <c r="L21" i="226"/>
  <c r="L20" i="226"/>
  <c r="L19" i="226"/>
  <c r="L18" i="226"/>
  <c r="L17" i="226"/>
  <c r="L16" i="226"/>
  <c r="L15" i="226"/>
  <c r="L14" i="226"/>
  <c r="AF91" i="226"/>
  <c r="AF90" i="226"/>
  <c r="AF89" i="226"/>
  <c r="AF88" i="226"/>
  <c r="AF87" i="226"/>
  <c r="AF86" i="226"/>
  <c r="AF85" i="226"/>
  <c r="AF84" i="226"/>
  <c r="AF83" i="226"/>
  <c r="AF82" i="226"/>
  <c r="AF81" i="226"/>
  <c r="AF80" i="226"/>
  <c r="AF79" i="226"/>
  <c r="AF78" i="226"/>
  <c r="AF77" i="226"/>
  <c r="AF76" i="226"/>
  <c r="AF75" i="226"/>
  <c r="AF74" i="226"/>
  <c r="AF73" i="226"/>
  <c r="AF72" i="226"/>
  <c r="AF71" i="226"/>
  <c r="AF70" i="226"/>
  <c r="AF69" i="226"/>
  <c r="AF68" i="226"/>
  <c r="AF67" i="226"/>
  <c r="AF66" i="226"/>
  <c r="AF65" i="226"/>
  <c r="AF64" i="226"/>
  <c r="AF63" i="226"/>
  <c r="AF62" i="226"/>
  <c r="AF61" i="226"/>
  <c r="AF60" i="226"/>
  <c r="AF59" i="226"/>
  <c r="AF58" i="226"/>
  <c r="AF57" i="226"/>
  <c r="AF56" i="226"/>
  <c r="AF55" i="226"/>
  <c r="AF54" i="226"/>
  <c r="AF53" i="226"/>
  <c r="AF52" i="226"/>
  <c r="AF51" i="226"/>
  <c r="AF50" i="226"/>
  <c r="AF49" i="226"/>
  <c r="AF48" i="226"/>
  <c r="AF47" i="226"/>
  <c r="AF46" i="226"/>
  <c r="AF45" i="226"/>
  <c r="AF44" i="226"/>
  <c r="AF43" i="226"/>
  <c r="AF42" i="226"/>
  <c r="AF41" i="226"/>
  <c r="AF40" i="226"/>
  <c r="AF39" i="226"/>
  <c r="AF38" i="226"/>
  <c r="AF37" i="226"/>
  <c r="AF36" i="226"/>
  <c r="AF35" i="226"/>
  <c r="AF34" i="226"/>
  <c r="AF33" i="226"/>
  <c r="AF32" i="226"/>
  <c r="AF31" i="226"/>
  <c r="AF30" i="226"/>
  <c r="AF29" i="226"/>
  <c r="AF28" i="226"/>
  <c r="AF27" i="226"/>
  <c r="AF26" i="226"/>
  <c r="AF25" i="226"/>
  <c r="AF24" i="226"/>
  <c r="AF23" i="226"/>
  <c r="AF22" i="226"/>
  <c r="AF21" i="226"/>
  <c r="AF20" i="226"/>
  <c r="AF19" i="226"/>
  <c r="AF18" i="226"/>
  <c r="AF17" i="226"/>
  <c r="AF16" i="226"/>
  <c r="AF15" i="226"/>
  <c r="AF14" i="226"/>
  <c r="O28" i="226"/>
  <c r="W28" i="226"/>
  <c r="AF92" i="226"/>
  <c r="O22" i="226"/>
  <c r="W22" i="226"/>
  <c r="O30" i="226"/>
  <c r="W30" i="226"/>
  <c r="O36" i="226"/>
  <c r="W36" i="226"/>
  <c r="O34" i="226"/>
  <c r="W34" i="226"/>
  <c r="O103" i="226"/>
  <c r="W103" i="226"/>
  <c r="O26" i="226"/>
  <c r="W26" i="226"/>
  <c r="O24" i="226"/>
  <c r="W24" i="226"/>
  <c r="O32" i="226"/>
  <c r="W32" i="226"/>
  <c r="P21" i="226"/>
  <c r="X21" i="226"/>
  <c r="O23" i="226"/>
  <c r="W23" i="226"/>
  <c r="O25" i="226"/>
  <c r="W25" i="226"/>
  <c r="O27" i="226"/>
  <c r="W27" i="226"/>
  <c r="O29" i="226"/>
  <c r="W29" i="226"/>
  <c r="O31" i="226"/>
  <c r="W31" i="226"/>
  <c r="O33" i="226"/>
  <c r="W33" i="226"/>
  <c r="O35" i="226"/>
  <c r="W35" i="226"/>
  <c r="O37" i="226"/>
  <c r="W37" i="226"/>
  <c r="O102" i="226"/>
  <c r="W102" i="226"/>
  <c r="O14" i="226"/>
  <c r="W14" i="226"/>
  <c r="O16" i="226"/>
  <c r="W16" i="226"/>
  <c r="O18" i="226"/>
  <c r="W18" i="226"/>
  <c r="O20" i="226"/>
  <c r="W20" i="226"/>
  <c r="P37" i="226"/>
  <c r="X37" i="226"/>
  <c r="O39" i="226"/>
  <c r="W39" i="226"/>
  <c r="O41" i="226"/>
  <c r="W41" i="226"/>
  <c r="O43" i="226"/>
  <c r="W43" i="226"/>
  <c r="O45" i="226"/>
  <c r="W45" i="226"/>
  <c r="O47" i="226"/>
  <c r="W47" i="226"/>
  <c r="O49" i="226"/>
  <c r="W49" i="226"/>
  <c r="O51" i="226"/>
  <c r="W51" i="226"/>
  <c r="O53" i="226"/>
  <c r="W53" i="226"/>
  <c r="O55" i="226"/>
  <c r="W55" i="226"/>
  <c r="O57" i="226"/>
  <c r="W57" i="226"/>
  <c r="O59" i="226"/>
  <c r="W59" i="226"/>
  <c r="O61" i="226"/>
  <c r="W61" i="226"/>
  <c r="O63" i="226"/>
  <c r="W63" i="226"/>
  <c r="O65" i="226"/>
  <c r="W65" i="226"/>
  <c r="O67" i="226"/>
  <c r="W67" i="226"/>
  <c r="O69" i="226"/>
  <c r="W69" i="226"/>
  <c r="O71" i="226"/>
  <c r="W71" i="226"/>
  <c r="O73" i="226"/>
  <c r="W73" i="226"/>
  <c r="O75" i="226"/>
  <c r="W75" i="226"/>
  <c r="O77" i="226"/>
  <c r="W77" i="226"/>
  <c r="O79" i="226"/>
  <c r="W79" i="226"/>
  <c r="O81" i="226"/>
  <c r="W81" i="226"/>
  <c r="O83" i="226"/>
  <c r="W83" i="226"/>
  <c r="O85" i="226"/>
  <c r="W85" i="226"/>
  <c r="O87" i="226"/>
  <c r="W87" i="226"/>
  <c r="O89" i="226"/>
  <c r="W89" i="226"/>
  <c r="O91" i="226"/>
  <c r="W91" i="226"/>
  <c r="O93" i="226"/>
  <c r="W93" i="226"/>
  <c r="O15" i="226"/>
  <c r="W15" i="226"/>
  <c r="O17" i="226"/>
  <c r="W17" i="226"/>
  <c r="O19" i="226"/>
  <c r="W19" i="226"/>
  <c r="O21" i="226"/>
  <c r="W21" i="226"/>
  <c r="O38" i="226"/>
  <c r="W38" i="226"/>
  <c r="O40" i="226"/>
  <c r="W40" i="226"/>
  <c r="O42" i="226"/>
  <c r="W42" i="226"/>
  <c r="O44" i="226"/>
  <c r="W44" i="226"/>
  <c r="O46" i="226"/>
  <c r="W46" i="226"/>
  <c r="O48" i="226"/>
  <c r="W48" i="226"/>
  <c r="O50" i="226"/>
  <c r="W50" i="226"/>
  <c r="O52" i="226"/>
  <c r="W52" i="226"/>
  <c r="O54" i="226"/>
  <c r="W54" i="226"/>
  <c r="O56" i="226"/>
  <c r="W56" i="226"/>
  <c r="O58" i="226"/>
  <c r="W58" i="226"/>
  <c r="O60" i="226"/>
  <c r="W60" i="226"/>
  <c r="O62" i="226"/>
  <c r="W62" i="226"/>
  <c r="O64" i="226"/>
  <c r="W64" i="226"/>
  <c r="O66" i="226"/>
  <c r="W66" i="226"/>
  <c r="O68" i="226"/>
  <c r="W68" i="226"/>
  <c r="O70" i="226"/>
  <c r="W70" i="226"/>
  <c r="O72" i="226"/>
  <c r="W72" i="226"/>
  <c r="O74" i="226"/>
  <c r="W74" i="226"/>
  <c r="O76" i="226"/>
  <c r="W76" i="226"/>
  <c r="O78" i="226"/>
  <c r="W78" i="226"/>
  <c r="O80" i="226"/>
  <c r="W80" i="226"/>
  <c r="O82" i="226"/>
  <c r="W82" i="226"/>
  <c r="O84" i="226"/>
  <c r="W84" i="226"/>
  <c r="O86" i="226"/>
  <c r="W86" i="226"/>
  <c r="O88" i="226"/>
  <c r="W88" i="226"/>
  <c r="O90" i="226"/>
  <c r="W90" i="226"/>
  <c r="O92" i="226"/>
  <c r="W92" i="226"/>
  <c r="P25" i="226"/>
  <c r="X25" i="226"/>
  <c r="P41" i="226"/>
  <c r="X41" i="226"/>
  <c r="P29" i="226"/>
  <c r="X29" i="226"/>
  <c r="P45" i="226"/>
  <c r="X45" i="226"/>
  <c r="L104" i="226"/>
  <c r="P17" i="226"/>
  <c r="X17" i="226"/>
  <c r="P33" i="226"/>
  <c r="X33" i="226"/>
  <c r="Q103" i="226"/>
  <c r="Y103" i="226"/>
  <c r="Q102" i="226"/>
  <c r="Y102" i="226"/>
  <c r="Q92" i="226"/>
  <c r="Y92" i="226"/>
  <c r="Q88" i="226"/>
  <c r="Y88" i="226"/>
  <c r="Q84" i="226"/>
  <c r="Y84" i="226"/>
  <c r="Q80" i="226"/>
  <c r="Y80" i="226"/>
  <c r="Q76" i="226"/>
  <c r="Y76" i="226"/>
  <c r="Q72" i="226"/>
  <c r="Y72" i="226"/>
  <c r="Q68" i="226"/>
  <c r="Y68" i="226"/>
  <c r="Q64" i="226"/>
  <c r="Y64" i="226"/>
  <c r="Q60" i="226"/>
  <c r="Y60" i="226"/>
  <c r="Q56" i="226"/>
  <c r="Y56" i="226"/>
  <c r="Q52" i="226"/>
  <c r="Y52" i="226"/>
  <c r="Q48" i="226"/>
  <c r="Y48" i="226"/>
  <c r="Q44" i="226"/>
  <c r="Y44" i="226"/>
  <c r="Q40" i="226"/>
  <c r="Y40" i="226"/>
  <c r="Q36" i="226"/>
  <c r="Y36" i="226"/>
  <c r="Q32" i="226"/>
  <c r="Y32" i="226"/>
  <c r="Q28" i="226"/>
  <c r="Y28" i="226"/>
  <c r="Q24" i="226"/>
  <c r="Y24" i="226"/>
  <c r="Q20" i="226"/>
  <c r="Y20" i="226"/>
  <c r="Q16" i="226"/>
  <c r="Y16" i="226"/>
  <c r="Q58" i="226"/>
  <c r="Y58" i="226"/>
  <c r="Q74" i="226"/>
  <c r="Y74" i="226"/>
  <c r="Q14" i="226"/>
  <c r="Y14" i="226"/>
  <c r="Q22" i="226"/>
  <c r="Y22" i="226"/>
  <c r="Q30" i="226"/>
  <c r="Y30" i="226"/>
  <c r="Q38" i="226"/>
  <c r="Y38" i="226"/>
  <c r="Q46" i="226"/>
  <c r="Y46" i="226"/>
  <c r="S104" i="226"/>
  <c r="Q50" i="226"/>
  <c r="Y50" i="226"/>
  <c r="Q66" i="226"/>
  <c r="Y66" i="226"/>
  <c r="Q82" i="226"/>
  <c r="Y82" i="226"/>
  <c r="Q18" i="226"/>
  <c r="Y18" i="226"/>
  <c r="Q26" i="226"/>
  <c r="Y26" i="226"/>
  <c r="Q34" i="226"/>
  <c r="Y34" i="226"/>
  <c r="Q42" i="226"/>
  <c r="Y42" i="226"/>
  <c r="Q54" i="226"/>
  <c r="Y54" i="226"/>
  <c r="Q70" i="226"/>
  <c r="Y70" i="226"/>
  <c r="Q86" i="226"/>
  <c r="Y86" i="226"/>
  <c r="Q90" i="226"/>
  <c r="Y90" i="226"/>
  <c r="Q62" i="226"/>
  <c r="Y62" i="226"/>
  <c r="Q78" i="226"/>
  <c r="Y78" i="226"/>
  <c r="R15" i="226"/>
  <c r="Z15" i="226"/>
  <c r="R19" i="226"/>
  <c r="Z19" i="226"/>
  <c r="R23" i="226"/>
  <c r="Z23" i="226"/>
  <c r="R27" i="226"/>
  <c r="Z27" i="226"/>
  <c r="R31" i="226"/>
  <c r="Z31" i="226"/>
  <c r="R35" i="226"/>
  <c r="Z35" i="226"/>
  <c r="R39" i="226"/>
  <c r="Z39" i="226"/>
  <c r="R43" i="226"/>
  <c r="Z43" i="226"/>
  <c r="R47" i="226"/>
  <c r="Z47" i="226"/>
  <c r="R51" i="226"/>
  <c r="Z51" i="226"/>
  <c r="R55" i="226"/>
  <c r="Z55" i="226"/>
  <c r="R59" i="226"/>
  <c r="Z59" i="226"/>
  <c r="R63" i="226"/>
  <c r="Z63" i="226"/>
  <c r="R67" i="226"/>
  <c r="Z67" i="226"/>
  <c r="R71" i="226"/>
  <c r="Z71" i="226"/>
  <c r="R75" i="226"/>
  <c r="Z75" i="226"/>
  <c r="R79" i="226"/>
  <c r="Z79" i="226"/>
  <c r="R83" i="226"/>
  <c r="Z83" i="226"/>
  <c r="R87" i="226"/>
  <c r="Z87" i="226"/>
  <c r="R91" i="226"/>
  <c r="Z91" i="226"/>
  <c r="P49" i="226"/>
  <c r="X49" i="226"/>
  <c r="P53" i="226"/>
  <c r="X53" i="226"/>
  <c r="P57" i="226"/>
  <c r="X57" i="226"/>
  <c r="P61" i="226"/>
  <c r="X61" i="226"/>
  <c r="P65" i="226"/>
  <c r="X65" i="226"/>
  <c r="P69" i="226"/>
  <c r="X69" i="226"/>
  <c r="P73" i="226"/>
  <c r="X73" i="226"/>
  <c r="P77" i="226"/>
  <c r="X77" i="226"/>
  <c r="P81" i="226"/>
  <c r="X81" i="226"/>
  <c r="P85" i="226"/>
  <c r="X85" i="226"/>
  <c r="P89" i="226"/>
  <c r="X89" i="226"/>
  <c r="P93" i="226"/>
  <c r="X93" i="226"/>
  <c r="P103" i="226"/>
  <c r="X103" i="226"/>
  <c r="R102" i="226"/>
  <c r="Z102" i="226"/>
  <c r="R90" i="226"/>
  <c r="Z90" i="226"/>
  <c r="R86" i="226"/>
  <c r="Z86" i="226"/>
  <c r="R82" i="226"/>
  <c r="Z82" i="226"/>
  <c r="R78" i="226"/>
  <c r="Z78" i="226"/>
  <c r="R74" i="226"/>
  <c r="Z74" i="226"/>
  <c r="R70" i="226"/>
  <c r="Z70" i="226"/>
  <c r="R66" i="226"/>
  <c r="Z66" i="226"/>
  <c r="R62" i="226"/>
  <c r="Z62" i="226"/>
  <c r="R58" i="226"/>
  <c r="Z58" i="226"/>
  <c r="R54" i="226"/>
  <c r="Z54" i="226"/>
  <c r="R50" i="226"/>
  <c r="Z50" i="226"/>
  <c r="R46" i="226"/>
  <c r="Z46" i="226"/>
  <c r="R42" i="226"/>
  <c r="Z42" i="226"/>
  <c r="R38" i="226"/>
  <c r="Z38" i="226"/>
  <c r="R34" i="226"/>
  <c r="Z34" i="226"/>
  <c r="R30" i="226"/>
  <c r="Z30" i="226"/>
  <c r="R26" i="226"/>
  <c r="Z26" i="226"/>
  <c r="R22" i="226"/>
  <c r="Z22" i="226"/>
  <c r="R18" i="226"/>
  <c r="Z18" i="226"/>
  <c r="R14" i="226"/>
  <c r="Z14" i="226"/>
  <c r="R92" i="226"/>
  <c r="Z92" i="226"/>
  <c r="R88" i="226"/>
  <c r="Z88" i="226"/>
  <c r="R84" i="226"/>
  <c r="Z84" i="226"/>
  <c r="R80" i="226"/>
  <c r="Z80" i="226"/>
  <c r="R76" i="226"/>
  <c r="Z76" i="226"/>
  <c r="R72" i="226"/>
  <c r="Z72" i="226"/>
  <c r="R68" i="226"/>
  <c r="Z68" i="226"/>
  <c r="R64" i="226"/>
  <c r="Z64" i="226"/>
  <c r="R60" i="226"/>
  <c r="Z60" i="226"/>
  <c r="R56" i="226"/>
  <c r="Z56" i="226"/>
  <c r="R52" i="226"/>
  <c r="Z52" i="226"/>
  <c r="R48" i="226"/>
  <c r="Z48" i="226"/>
  <c r="R44" i="226"/>
  <c r="Z44" i="226"/>
  <c r="R40" i="226"/>
  <c r="Z40" i="226"/>
  <c r="R36" i="226"/>
  <c r="Z36" i="226"/>
  <c r="R32" i="226"/>
  <c r="Z32" i="226"/>
  <c r="R28" i="226"/>
  <c r="Z28" i="226"/>
  <c r="R24" i="226"/>
  <c r="Z24" i="226"/>
  <c r="R20" i="226"/>
  <c r="Z20" i="226"/>
  <c r="R16" i="226"/>
  <c r="Z16" i="226"/>
  <c r="R103" i="226"/>
  <c r="Z103" i="226"/>
  <c r="P19" i="226"/>
  <c r="X19" i="226"/>
  <c r="R21" i="226"/>
  <c r="Z21" i="226"/>
  <c r="P27" i="226"/>
  <c r="X27" i="226"/>
  <c r="R29" i="226"/>
  <c r="Z29" i="226"/>
  <c r="P35" i="226"/>
  <c r="X35" i="226"/>
  <c r="R37" i="226"/>
  <c r="Z37" i="226"/>
  <c r="P43" i="226"/>
  <c r="X43" i="226"/>
  <c r="R45" i="226"/>
  <c r="Z45" i="226"/>
  <c r="P51" i="226"/>
  <c r="X51" i="226"/>
  <c r="R53" i="226"/>
  <c r="Z53" i="226"/>
  <c r="P59" i="226"/>
  <c r="X59" i="226"/>
  <c r="R61" i="226"/>
  <c r="Z61" i="226"/>
  <c r="P67" i="226"/>
  <c r="X67" i="226"/>
  <c r="R69" i="226"/>
  <c r="Z69" i="226"/>
  <c r="P75" i="226"/>
  <c r="X75" i="226"/>
  <c r="R77" i="226"/>
  <c r="Z77" i="226"/>
  <c r="P83" i="226"/>
  <c r="X83" i="226"/>
  <c r="R85" i="226"/>
  <c r="Z85" i="226"/>
  <c r="R93" i="226"/>
  <c r="Z93" i="226"/>
  <c r="P92" i="226"/>
  <c r="X92" i="226"/>
  <c r="P88" i="226"/>
  <c r="X88" i="226"/>
  <c r="P84" i="226"/>
  <c r="X84" i="226"/>
  <c r="P80" i="226"/>
  <c r="X80" i="226"/>
  <c r="P76" i="226"/>
  <c r="X76" i="226"/>
  <c r="P72" i="226"/>
  <c r="X72" i="226"/>
  <c r="P68" i="226"/>
  <c r="X68" i="226"/>
  <c r="P64" i="226"/>
  <c r="X64" i="226"/>
  <c r="P60" i="226"/>
  <c r="X60" i="226"/>
  <c r="P56" i="226"/>
  <c r="X56" i="226"/>
  <c r="P52" i="226"/>
  <c r="X52" i="226"/>
  <c r="P48" i="226"/>
  <c r="X48" i="226"/>
  <c r="P44" i="226"/>
  <c r="X44" i="226"/>
  <c r="P40" i="226"/>
  <c r="X40" i="226"/>
  <c r="P36" i="226"/>
  <c r="X36" i="226"/>
  <c r="P32" i="226"/>
  <c r="X32" i="226"/>
  <c r="P28" i="226"/>
  <c r="X28" i="226"/>
  <c r="P24" i="226"/>
  <c r="X24" i="226"/>
  <c r="P20" i="226"/>
  <c r="X20" i="226"/>
  <c r="P16" i="226"/>
  <c r="X16" i="226"/>
  <c r="P102" i="226"/>
  <c r="X102" i="226"/>
  <c r="P90" i="226"/>
  <c r="X90" i="226"/>
  <c r="P86" i="226"/>
  <c r="X86" i="226"/>
  <c r="P82" i="226"/>
  <c r="X82" i="226"/>
  <c r="P78" i="226"/>
  <c r="X78" i="226"/>
  <c r="P74" i="226"/>
  <c r="X74" i="226"/>
  <c r="P70" i="226"/>
  <c r="X70" i="226"/>
  <c r="P66" i="226"/>
  <c r="X66" i="226"/>
  <c r="P62" i="226"/>
  <c r="X62" i="226"/>
  <c r="P58" i="226"/>
  <c r="X58" i="226"/>
  <c r="P54" i="226"/>
  <c r="X54" i="226"/>
  <c r="P50" i="226"/>
  <c r="X50" i="226"/>
  <c r="P46" i="226"/>
  <c r="X46" i="226"/>
  <c r="P42" i="226"/>
  <c r="X42" i="226"/>
  <c r="P38" i="226"/>
  <c r="X38" i="226"/>
  <c r="P34" i="226"/>
  <c r="X34" i="226"/>
  <c r="P30" i="226"/>
  <c r="X30" i="226"/>
  <c r="P26" i="226"/>
  <c r="X26" i="226"/>
  <c r="P22" i="226"/>
  <c r="X22" i="226"/>
  <c r="P18" i="226"/>
  <c r="X18" i="226"/>
  <c r="P14" i="226"/>
  <c r="X14" i="226"/>
  <c r="P15" i="226"/>
  <c r="X15" i="226"/>
  <c r="R17" i="226"/>
  <c r="Z17" i="226"/>
  <c r="P23" i="226"/>
  <c r="X23" i="226"/>
  <c r="R25" i="226"/>
  <c r="Z25" i="226"/>
  <c r="P31" i="226"/>
  <c r="X31" i="226"/>
  <c r="R33" i="226"/>
  <c r="Z33" i="226"/>
  <c r="P39" i="226"/>
  <c r="X39" i="226"/>
  <c r="R41" i="226"/>
  <c r="Z41" i="226"/>
  <c r="P47" i="226"/>
  <c r="X47" i="226"/>
  <c r="R49" i="226"/>
  <c r="Z49" i="226"/>
  <c r="P55" i="226"/>
  <c r="X55" i="226"/>
  <c r="R57" i="226"/>
  <c r="Z57" i="226"/>
  <c r="P63" i="226"/>
  <c r="X63" i="226"/>
  <c r="R65" i="226"/>
  <c r="Z65" i="226"/>
  <c r="P71" i="226"/>
  <c r="X71" i="226"/>
  <c r="R73" i="226"/>
  <c r="Z73" i="226"/>
  <c r="P79" i="226"/>
  <c r="X79" i="226"/>
  <c r="R81" i="226"/>
  <c r="Z81" i="226"/>
  <c r="P87" i="226"/>
  <c r="X87" i="226"/>
  <c r="R89" i="226"/>
  <c r="Z89" i="226"/>
  <c r="P101" i="226"/>
  <c r="X101" i="226"/>
  <c r="Q17" i="226"/>
  <c r="Y17" i="226"/>
  <c r="Q21" i="226"/>
  <c r="Y21" i="226"/>
  <c r="Q25" i="226"/>
  <c r="Y25" i="226"/>
  <c r="Q29" i="226"/>
  <c r="Y29" i="226"/>
  <c r="Q33" i="226"/>
  <c r="Y33" i="226"/>
  <c r="Q37" i="226"/>
  <c r="Y37" i="226"/>
  <c r="Q41" i="226"/>
  <c r="Y41" i="226"/>
  <c r="Q45" i="226"/>
  <c r="Y45" i="226"/>
  <c r="Q49" i="226"/>
  <c r="Y49" i="226"/>
  <c r="Q53" i="226"/>
  <c r="Y53" i="226"/>
  <c r="Q57" i="226"/>
  <c r="Y57" i="226"/>
  <c r="Q61" i="226"/>
  <c r="Y61" i="226"/>
  <c r="Q65" i="226"/>
  <c r="Y65" i="226"/>
  <c r="Q69" i="226"/>
  <c r="Y69" i="226"/>
  <c r="Q73" i="226"/>
  <c r="Y73" i="226"/>
  <c r="Q77" i="226"/>
  <c r="Q81" i="226"/>
  <c r="Y81" i="226"/>
  <c r="Q85" i="226"/>
  <c r="Y85" i="226"/>
  <c r="Q89" i="226"/>
  <c r="Y89" i="226"/>
  <c r="Q93" i="226"/>
  <c r="Y93" i="226"/>
  <c r="Q101" i="226"/>
  <c r="Y101" i="226"/>
  <c r="Q15" i="226"/>
  <c r="Y15" i="226"/>
  <c r="Q19" i="226"/>
  <c r="Y19" i="226"/>
  <c r="Q23" i="226"/>
  <c r="Y23" i="226"/>
  <c r="Q27" i="226"/>
  <c r="Y27" i="226"/>
  <c r="Q31" i="226"/>
  <c r="Y31" i="226"/>
  <c r="Q35" i="226"/>
  <c r="Y35" i="226"/>
  <c r="Q39" i="226"/>
  <c r="Y39" i="226"/>
  <c r="Q43" i="226"/>
  <c r="Y43" i="226"/>
  <c r="Q47" i="226"/>
  <c r="Y47" i="226"/>
  <c r="Q51" i="226"/>
  <c r="Y51" i="226"/>
  <c r="Q55" i="226"/>
  <c r="Y55" i="226"/>
  <c r="Q59" i="226"/>
  <c r="Y59" i="226"/>
  <c r="Q63" i="226"/>
  <c r="Y63" i="226"/>
  <c r="Q67" i="226"/>
  <c r="Y67" i="226"/>
  <c r="Q71" i="226"/>
  <c r="Y71" i="226"/>
  <c r="Q75" i="226"/>
  <c r="Y75" i="226"/>
  <c r="Q79" i="226"/>
  <c r="Y79" i="226"/>
  <c r="Q83" i="226"/>
  <c r="Y83" i="226"/>
  <c r="Q87" i="226"/>
  <c r="Y87" i="226"/>
  <c r="Q91" i="226"/>
  <c r="Y91" i="226"/>
  <c r="N15" i="226"/>
  <c r="V15" i="226"/>
  <c r="N17" i="226"/>
  <c r="V17" i="226"/>
  <c r="N19" i="226"/>
  <c r="V19" i="226"/>
  <c r="N21" i="226"/>
  <c r="V21" i="226"/>
  <c r="N23" i="226"/>
  <c r="V23" i="226"/>
  <c r="N25" i="226"/>
  <c r="V25" i="226"/>
  <c r="N27" i="226"/>
  <c r="V27" i="226"/>
  <c r="N29" i="226"/>
  <c r="V29" i="226"/>
  <c r="N31" i="226"/>
  <c r="V31" i="226"/>
  <c r="N33" i="226"/>
  <c r="V33" i="226"/>
  <c r="N35" i="226"/>
  <c r="V35" i="226"/>
  <c r="N37" i="226"/>
  <c r="V37" i="226"/>
  <c r="N39" i="226"/>
  <c r="V39" i="226"/>
  <c r="N41" i="226"/>
  <c r="V41" i="226"/>
  <c r="N43" i="226"/>
  <c r="V43" i="226"/>
  <c r="N45" i="226"/>
  <c r="V45" i="226"/>
  <c r="N47" i="226"/>
  <c r="V47" i="226"/>
  <c r="N49" i="226"/>
  <c r="V49" i="226"/>
  <c r="N51" i="226"/>
  <c r="V51" i="226"/>
  <c r="N53" i="226"/>
  <c r="V53" i="226"/>
  <c r="N55" i="226"/>
  <c r="V55" i="226"/>
  <c r="N57" i="226"/>
  <c r="V57" i="226"/>
  <c r="N59" i="226"/>
  <c r="V59" i="226"/>
  <c r="N61" i="226"/>
  <c r="V61" i="226"/>
  <c r="N63" i="226"/>
  <c r="V63" i="226"/>
  <c r="N65" i="226"/>
  <c r="V65" i="226"/>
  <c r="N67" i="226"/>
  <c r="V67" i="226"/>
  <c r="N69" i="226"/>
  <c r="V69" i="226"/>
  <c r="N71" i="226"/>
  <c r="V71" i="226"/>
  <c r="N73" i="226"/>
  <c r="V73" i="226"/>
  <c r="N75" i="226"/>
  <c r="V75" i="226"/>
  <c r="N77" i="226"/>
  <c r="V77" i="226"/>
  <c r="N79" i="226"/>
  <c r="V79" i="226"/>
  <c r="N81" i="226"/>
  <c r="N83" i="226"/>
  <c r="V83" i="226"/>
  <c r="N85" i="226"/>
  <c r="V85" i="226"/>
  <c r="N87" i="226"/>
  <c r="V87" i="226"/>
  <c r="N89" i="226"/>
  <c r="V89" i="226"/>
  <c r="N91" i="226"/>
  <c r="V91" i="226"/>
  <c r="N93" i="226"/>
  <c r="V93" i="226"/>
  <c r="N102" i="226"/>
  <c r="V102" i="226"/>
  <c r="N14" i="226"/>
  <c r="V14" i="226"/>
  <c r="N16" i="226"/>
  <c r="V16" i="226"/>
  <c r="N18" i="226"/>
  <c r="V18" i="226"/>
  <c r="N20" i="226"/>
  <c r="V20" i="226"/>
  <c r="N22" i="226"/>
  <c r="V22" i="226"/>
  <c r="N24" i="226"/>
  <c r="V24" i="226"/>
  <c r="N26" i="226"/>
  <c r="V26" i="226"/>
  <c r="N28" i="226"/>
  <c r="V28" i="226"/>
  <c r="N30" i="226"/>
  <c r="V30" i="226"/>
  <c r="N32" i="226"/>
  <c r="V32" i="226"/>
  <c r="N34" i="226"/>
  <c r="V34" i="226"/>
  <c r="N36" i="226"/>
  <c r="V36" i="226"/>
  <c r="N38" i="226"/>
  <c r="V38" i="226"/>
  <c r="N40" i="226"/>
  <c r="V40" i="226"/>
  <c r="N42" i="226"/>
  <c r="V42" i="226"/>
  <c r="N44" i="226"/>
  <c r="V44" i="226"/>
  <c r="N46" i="226"/>
  <c r="V46" i="226"/>
  <c r="N48" i="226"/>
  <c r="V48" i="226"/>
  <c r="N50" i="226"/>
  <c r="V50" i="226"/>
  <c r="N52" i="226"/>
  <c r="V52" i="226"/>
  <c r="N54" i="226"/>
  <c r="V54" i="226"/>
  <c r="N56" i="226"/>
  <c r="V56" i="226"/>
  <c r="N58" i="226"/>
  <c r="V58" i="226"/>
  <c r="N60" i="226"/>
  <c r="V60" i="226"/>
  <c r="N62" i="226"/>
  <c r="V62" i="226"/>
  <c r="N64" i="226"/>
  <c r="V64" i="226"/>
  <c r="N66" i="226"/>
  <c r="V66" i="226"/>
  <c r="N68" i="226"/>
  <c r="V68" i="226"/>
  <c r="N70" i="226"/>
  <c r="V70" i="226"/>
  <c r="N72" i="226"/>
  <c r="V72" i="226"/>
  <c r="N74" i="226"/>
  <c r="V74" i="226"/>
  <c r="N76" i="226"/>
  <c r="N78" i="226"/>
  <c r="N80" i="226"/>
  <c r="V80" i="226"/>
  <c r="N82" i="226"/>
  <c r="V82" i="226"/>
  <c r="N84" i="226"/>
  <c r="V84" i="226"/>
  <c r="N86" i="226"/>
  <c r="V86" i="226"/>
  <c r="N88" i="226"/>
  <c r="V88" i="226"/>
  <c r="N90" i="226"/>
  <c r="V90" i="226"/>
  <c r="N92" i="226"/>
  <c r="V92" i="226"/>
  <c r="N101" i="226"/>
  <c r="V101" i="226"/>
  <c r="Z104" i="225"/>
  <c r="R104" i="225"/>
  <c r="V104" i="225"/>
  <c r="Y104" i="225"/>
  <c r="AA103" i="226"/>
  <c r="AF93" i="226"/>
  <c r="AG54" i="226"/>
  <c r="O104" i="226"/>
  <c r="AB18" i="187"/>
  <c r="T88" i="226"/>
  <c r="W84" i="225"/>
  <c r="H84" i="225"/>
  <c r="T57" i="226"/>
  <c r="W53" i="225"/>
  <c r="H53" i="225"/>
  <c r="T44" i="226"/>
  <c r="W40" i="225"/>
  <c r="H40" i="225"/>
  <c r="T37" i="226"/>
  <c r="W33" i="225"/>
  <c r="H33" i="225"/>
  <c r="T25" i="226"/>
  <c r="W21" i="225"/>
  <c r="H21" i="225"/>
  <c r="T24" i="226"/>
  <c r="W20" i="225"/>
  <c r="H20" i="225"/>
  <c r="T85" i="226"/>
  <c r="W81" i="225"/>
  <c r="H81" i="225"/>
  <c r="T64" i="226"/>
  <c r="W60" i="225"/>
  <c r="H60" i="225"/>
  <c r="T53" i="226"/>
  <c r="W49" i="225"/>
  <c r="H49" i="225"/>
  <c r="T35" i="226"/>
  <c r="W31" i="225"/>
  <c r="H31" i="225"/>
  <c r="T91" i="226"/>
  <c r="W87" i="225"/>
  <c r="H87" i="225"/>
  <c r="T27" i="226"/>
  <c r="W23" i="225"/>
  <c r="H23" i="225"/>
  <c r="T48" i="226"/>
  <c r="W44" i="225"/>
  <c r="H44" i="225"/>
  <c r="T102" i="226"/>
  <c r="T103" i="226"/>
  <c r="T18" i="226"/>
  <c r="W14" i="225"/>
  <c r="H14" i="225"/>
  <c r="T31" i="226"/>
  <c r="W27" i="225"/>
  <c r="H27" i="225"/>
  <c r="T41" i="226"/>
  <c r="W37" i="225"/>
  <c r="H37" i="225"/>
  <c r="T65" i="226"/>
  <c r="W61" i="225"/>
  <c r="H61" i="225"/>
  <c r="AA25" i="226"/>
  <c r="S21" i="225"/>
  <c r="Z104" i="226"/>
  <c r="T101" i="226"/>
  <c r="T78" i="226"/>
  <c r="W74" i="225"/>
  <c r="H74" i="225"/>
  <c r="T70" i="226"/>
  <c r="W66" i="225"/>
  <c r="H66" i="225"/>
  <c r="T62" i="226"/>
  <c r="W58" i="225"/>
  <c r="H58" i="225"/>
  <c r="T30" i="226"/>
  <c r="W26" i="225"/>
  <c r="H26" i="225"/>
  <c r="T22" i="226"/>
  <c r="W18" i="225"/>
  <c r="H18" i="225"/>
  <c r="T14" i="226"/>
  <c r="W10" i="225"/>
  <c r="H10" i="225"/>
  <c r="T89" i="226"/>
  <c r="W85" i="225"/>
  <c r="H85" i="225"/>
  <c r="T81" i="226"/>
  <c r="W77" i="225"/>
  <c r="H77" i="225"/>
  <c r="T73" i="226"/>
  <c r="W69" i="225"/>
  <c r="H69" i="225"/>
  <c r="T49" i="226"/>
  <c r="W45" i="225"/>
  <c r="H45" i="225"/>
  <c r="T17" i="226"/>
  <c r="W13" i="225"/>
  <c r="H13" i="225"/>
  <c r="T93" i="226"/>
  <c r="T77" i="226"/>
  <c r="W73" i="225"/>
  <c r="H73" i="225"/>
  <c r="T29" i="226"/>
  <c r="W25" i="225"/>
  <c r="H25" i="225"/>
  <c r="T79" i="226"/>
  <c r="W75" i="225"/>
  <c r="H75" i="225"/>
  <c r="T47" i="226"/>
  <c r="W43" i="225"/>
  <c r="H43" i="225"/>
  <c r="T80" i="226"/>
  <c r="W76" i="225"/>
  <c r="H76" i="225"/>
  <c r="T92" i="226"/>
  <c r="T34" i="226"/>
  <c r="W30" i="225"/>
  <c r="H30" i="225"/>
  <c r="T21" i="226"/>
  <c r="W17" i="225"/>
  <c r="H17" i="225"/>
  <c r="T32" i="226"/>
  <c r="W28" i="225"/>
  <c r="H28" i="225"/>
  <c r="T59" i="226"/>
  <c r="W55" i="225"/>
  <c r="H55" i="225"/>
  <c r="T86" i="226"/>
  <c r="W82" i="225"/>
  <c r="H82" i="225"/>
  <c r="T46" i="226"/>
  <c r="W42" i="225"/>
  <c r="H42" i="225"/>
  <c r="T90" i="226"/>
  <c r="W86" i="225"/>
  <c r="H86" i="225"/>
  <c r="T19" i="226"/>
  <c r="W15" i="225"/>
  <c r="H15" i="225"/>
  <c r="Y77" i="226"/>
  <c r="T84" i="226"/>
  <c r="W80" i="225"/>
  <c r="H80" i="225"/>
  <c r="T76" i="226"/>
  <c r="W72" i="225"/>
  <c r="H72" i="225"/>
  <c r="V76" i="226"/>
  <c r="T68" i="226"/>
  <c r="W64" i="225"/>
  <c r="H64" i="225"/>
  <c r="T60" i="226"/>
  <c r="W56" i="225"/>
  <c r="H56" i="225"/>
  <c r="T52" i="226"/>
  <c r="W48" i="225"/>
  <c r="H48" i="225"/>
  <c r="T28" i="226"/>
  <c r="W24" i="225"/>
  <c r="H24" i="225"/>
  <c r="T20" i="226"/>
  <c r="W16" i="225"/>
  <c r="H16" i="225"/>
  <c r="AA20" i="226"/>
  <c r="S16" i="225"/>
  <c r="T87" i="226"/>
  <c r="W83" i="225"/>
  <c r="H83" i="225"/>
  <c r="T63" i="226"/>
  <c r="W59" i="225"/>
  <c r="H59" i="225"/>
  <c r="Q104" i="226"/>
  <c r="P104" i="226"/>
  <c r="AB19" i="187"/>
  <c r="E26" i="230"/>
  <c r="R104" i="226"/>
  <c r="AB21" i="187"/>
  <c r="T42" i="226"/>
  <c r="W38" i="225"/>
  <c r="H38" i="225"/>
  <c r="T72" i="226"/>
  <c r="W68" i="225"/>
  <c r="H68" i="225"/>
  <c r="T56" i="226"/>
  <c r="W52" i="225"/>
  <c r="H52" i="225"/>
  <c r="T40" i="226"/>
  <c r="W36" i="225"/>
  <c r="H36" i="225"/>
  <c r="T16" i="226"/>
  <c r="W12" i="225"/>
  <c r="H12" i="225"/>
  <c r="T83" i="226"/>
  <c r="W79" i="225"/>
  <c r="H79" i="225"/>
  <c r="T75" i="226"/>
  <c r="W71" i="225"/>
  <c r="H71" i="225"/>
  <c r="T67" i="226"/>
  <c r="W63" i="225"/>
  <c r="H63" i="225"/>
  <c r="T51" i="226"/>
  <c r="W47" i="225"/>
  <c r="H47" i="225"/>
  <c r="T43" i="226"/>
  <c r="W39" i="225"/>
  <c r="H39" i="225"/>
  <c r="T15" i="226"/>
  <c r="W11" i="225"/>
  <c r="H11" i="225"/>
  <c r="T23" i="226"/>
  <c r="W19" i="225"/>
  <c r="H19" i="225"/>
  <c r="T36" i="226"/>
  <c r="W32" i="225"/>
  <c r="H32" i="225"/>
  <c r="T39" i="226"/>
  <c r="W35" i="225"/>
  <c r="H35" i="225"/>
  <c r="T55" i="226"/>
  <c r="W51" i="225"/>
  <c r="H51" i="225"/>
  <c r="T71" i="226"/>
  <c r="W67" i="225"/>
  <c r="H67" i="225"/>
  <c r="T74" i="226"/>
  <c r="W70" i="225"/>
  <c r="H70" i="225"/>
  <c r="T82" i="226"/>
  <c r="W78" i="225"/>
  <c r="H78" i="225"/>
  <c r="T26" i="226"/>
  <c r="W22" i="225"/>
  <c r="H22" i="225"/>
  <c r="T33" i="226"/>
  <c r="W29" i="225"/>
  <c r="H29" i="225"/>
  <c r="T38" i="226"/>
  <c r="W34" i="225"/>
  <c r="H34" i="225"/>
  <c r="T45" i="226"/>
  <c r="W41" i="225"/>
  <c r="H41" i="225"/>
  <c r="T50" i="226"/>
  <c r="W46" i="225"/>
  <c r="H46" i="225"/>
  <c r="T54" i="226"/>
  <c r="W50" i="225"/>
  <c r="H50" i="225"/>
  <c r="T58" i="226"/>
  <c r="W54" i="225"/>
  <c r="H54" i="225"/>
  <c r="T61" i="226"/>
  <c r="W57" i="225"/>
  <c r="H57" i="225"/>
  <c r="T66" i="226"/>
  <c r="W62" i="225"/>
  <c r="H62" i="225"/>
  <c r="T69" i="226"/>
  <c r="W65" i="225"/>
  <c r="H65" i="225"/>
  <c r="AA21" i="226"/>
  <c r="S17" i="225"/>
  <c r="V78" i="226"/>
  <c r="V81" i="226"/>
  <c r="N104" i="226"/>
  <c r="AB17" i="187"/>
  <c r="AG81" i="226"/>
  <c r="W104" i="226"/>
  <c r="AA15" i="226"/>
  <c r="S11" i="225"/>
  <c r="AA93" i="226"/>
  <c r="AA19" i="226"/>
  <c r="S15" i="225"/>
  <c r="AA16" i="226"/>
  <c r="S12" i="225"/>
  <c r="AA74" i="226"/>
  <c r="S70" i="225"/>
  <c r="AA17" i="226"/>
  <c r="S13" i="225"/>
  <c r="AA75" i="226"/>
  <c r="S71" i="225"/>
  <c r="AA23" i="226"/>
  <c r="S19" i="225"/>
  <c r="D101" i="222"/>
  <c r="D100" i="222"/>
  <c r="D99" i="222"/>
  <c r="D98" i="222"/>
  <c r="D97" i="222"/>
  <c r="D96" i="222"/>
  <c r="D95" i="222"/>
  <c r="D94" i="222"/>
  <c r="D93" i="222"/>
  <c r="D92" i="222"/>
  <c r="D91" i="222"/>
  <c r="D90" i="222"/>
  <c r="D89" i="222"/>
  <c r="D88" i="222"/>
  <c r="D87" i="222"/>
  <c r="D86" i="222"/>
  <c r="D85" i="222"/>
  <c r="D84" i="222"/>
  <c r="D83" i="222"/>
  <c r="D82" i="222"/>
  <c r="D81" i="222"/>
  <c r="D80" i="222"/>
  <c r="D79" i="222"/>
  <c r="D78" i="222"/>
  <c r="D77" i="222"/>
  <c r="D76" i="222"/>
  <c r="D75" i="222"/>
  <c r="D74" i="222"/>
  <c r="D73" i="222"/>
  <c r="D72" i="222"/>
  <c r="D71" i="222"/>
  <c r="D70" i="222"/>
  <c r="D69" i="222"/>
  <c r="D68" i="222"/>
  <c r="D67" i="222"/>
  <c r="D66" i="222"/>
  <c r="D65" i="222"/>
  <c r="D64" i="222"/>
  <c r="D63" i="222"/>
  <c r="D62" i="222"/>
  <c r="D61" i="222"/>
  <c r="D60" i="222"/>
  <c r="D59" i="222"/>
  <c r="D58" i="222"/>
  <c r="D57" i="222"/>
  <c r="D56" i="222"/>
  <c r="D55" i="222"/>
  <c r="D54" i="222"/>
  <c r="D53" i="222"/>
  <c r="D52" i="222"/>
  <c r="D51" i="222"/>
  <c r="D50" i="222"/>
  <c r="D49" i="222"/>
  <c r="D48" i="222"/>
  <c r="D47" i="222"/>
  <c r="D46" i="222"/>
  <c r="D45" i="222"/>
  <c r="D44" i="222"/>
  <c r="D43" i="222"/>
  <c r="D42" i="222"/>
  <c r="D41" i="222"/>
  <c r="D40" i="222"/>
  <c r="D39" i="222"/>
  <c r="D38" i="222"/>
  <c r="D37" i="222"/>
  <c r="D36" i="222"/>
  <c r="D35" i="222"/>
  <c r="D34" i="222"/>
  <c r="D33" i="222"/>
  <c r="D32" i="222"/>
  <c r="D31" i="222"/>
  <c r="D30" i="222"/>
  <c r="D29" i="222"/>
  <c r="AH28" i="222"/>
  <c r="AG28" i="222"/>
  <c r="AD28" i="222"/>
  <c r="AC28" i="222"/>
  <c r="AI28" i="222"/>
  <c r="D28" i="222"/>
  <c r="AH27" i="222"/>
  <c r="D27" i="222"/>
  <c r="AH26" i="222"/>
  <c r="D26" i="222"/>
  <c r="AH25" i="222"/>
  <c r="D25" i="222"/>
  <c r="C25" i="222"/>
  <c r="C26" i="222"/>
  <c r="C27" i="222"/>
  <c r="C28" i="222"/>
  <c r="C29" i="222"/>
  <c r="C30" i="222"/>
  <c r="C31" i="222"/>
  <c r="C32" i="222"/>
  <c r="C33" i="222"/>
  <c r="C34" i="222"/>
  <c r="C35" i="222"/>
  <c r="C36" i="222"/>
  <c r="C37" i="222"/>
  <c r="C38" i="222"/>
  <c r="C39" i="222"/>
  <c r="C40" i="222"/>
  <c r="C41" i="222"/>
  <c r="C42" i="222"/>
  <c r="C43" i="222"/>
  <c r="C44" i="222"/>
  <c r="C45" i="222"/>
  <c r="C46" i="222"/>
  <c r="C47" i="222"/>
  <c r="C48" i="222"/>
  <c r="C49" i="222"/>
  <c r="C50" i="222"/>
  <c r="C51" i="222"/>
  <c r="C52" i="222"/>
  <c r="C53" i="222"/>
  <c r="C54" i="222"/>
  <c r="C55" i="222"/>
  <c r="C56" i="222"/>
  <c r="C57" i="222"/>
  <c r="C58" i="222"/>
  <c r="C59" i="222"/>
  <c r="C60" i="222"/>
  <c r="C61" i="222"/>
  <c r="C62" i="222"/>
  <c r="C63" i="222"/>
  <c r="C64" i="222"/>
  <c r="C65" i="222"/>
  <c r="C66" i="222"/>
  <c r="C67" i="222"/>
  <c r="C68" i="222"/>
  <c r="C69" i="222"/>
  <c r="C70" i="222"/>
  <c r="C71" i="222"/>
  <c r="C72" i="222"/>
  <c r="C73" i="222"/>
  <c r="C74" i="222"/>
  <c r="C75" i="222"/>
  <c r="C76" i="222"/>
  <c r="C77" i="222"/>
  <c r="C78" i="222"/>
  <c r="C79" i="222"/>
  <c r="C80" i="222"/>
  <c r="C81" i="222"/>
  <c r="C82" i="222"/>
  <c r="C83" i="222"/>
  <c r="C84" i="222"/>
  <c r="C85" i="222"/>
  <c r="C86" i="222"/>
  <c r="C87" i="222"/>
  <c r="C88" i="222"/>
  <c r="C89" i="222"/>
  <c r="C90" i="222"/>
  <c r="C91" i="222"/>
  <c r="C92" i="222"/>
  <c r="C93" i="222"/>
  <c r="C94" i="222"/>
  <c r="C95" i="222"/>
  <c r="C96" i="222"/>
  <c r="C97" i="222"/>
  <c r="C98" i="222"/>
  <c r="C99" i="222"/>
  <c r="C100" i="222"/>
  <c r="C101" i="222"/>
  <c r="AH24" i="222"/>
  <c r="AG24" i="222"/>
  <c r="I11" i="187"/>
  <c r="AD24" i="222"/>
  <c r="I10" i="187"/>
  <c r="AC24" i="222"/>
  <c r="I9" i="187"/>
  <c r="D24" i="222"/>
  <c r="AB28" i="222"/>
  <c r="AB27" i="222"/>
  <c r="C11" i="225"/>
  <c r="C12" i="225"/>
  <c r="C13" i="225"/>
  <c r="C14" i="225"/>
  <c r="C15" i="225"/>
  <c r="C16" i="225"/>
  <c r="C17" i="225"/>
  <c r="C18" i="225"/>
  <c r="C19" i="225"/>
  <c r="C20" i="225"/>
  <c r="C21" i="225"/>
  <c r="C22" i="225"/>
  <c r="C23" i="225"/>
  <c r="C24" i="225"/>
  <c r="C25" i="225"/>
  <c r="C26" i="225"/>
  <c r="C27" i="225"/>
  <c r="C28" i="225"/>
  <c r="C29" i="225"/>
  <c r="C30" i="225"/>
  <c r="C31" i="225"/>
  <c r="C32" i="225"/>
  <c r="C33" i="225"/>
  <c r="C34" i="225"/>
  <c r="C35" i="225"/>
  <c r="C36" i="225"/>
  <c r="C37" i="225"/>
  <c r="C38" i="225"/>
  <c r="C39" i="225"/>
  <c r="C40" i="225"/>
  <c r="C41" i="225"/>
  <c r="C42" i="225"/>
  <c r="C43" i="225"/>
  <c r="C44" i="225"/>
  <c r="C45" i="225"/>
  <c r="C46" i="225"/>
  <c r="C47" i="225"/>
  <c r="C48" i="225"/>
  <c r="C49" i="225"/>
  <c r="C50" i="225"/>
  <c r="C51" i="225"/>
  <c r="C52" i="225"/>
  <c r="C53" i="225"/>
  <c r="C54" i="225"/>
  <c r="C55" i="225"/>
  <c r="C56" i="225"/>
  <c r="C57" i="225"/>
  <c r="C58" i="225"/>
  <c r="C59" i="225"/>
  <c r="C60" i="225"/>
  <c r="C61" i="225"/>
  <c r="C62" i="225"/>
  <c r="C63" i="225"/>
  <c r="C64" i="225"/>
  <c r="C65" i="225"/>
  <c r="C66" i="225"/>
  <c r="C67" i="225"/>
  <c r="C68" i="225"/>
  <c r="C69" i="225"/>
  <c r="C70" i="225"/>
  <c r="C71" i="225"/>
  <c r="C72" i="225"/>
  <c r="C73" i="225"/>
  <c r="C74" i="225"/>
  <c r="C75" i="225"/>
  <c r="C76" i="225"/>
  <c r="C77" i="225"/>
  <c r="C78" i="225"/>
  <c r="C79" i="225"/>
  <c r="C80" i="225"/>
  <c r="C81" i="225"/>
  <c r="C82" i="225"/>
  <c r="C83" i="225"/>
  <c r="C84" i="225"/>
  <c r="C85" i="225"/>
  <c r="C86" i="225"/>
  <c r="C87" i="225"/>
  <c r="C88" i="225"/>
  <c r="C89" i="225"/>
  <c r="C90" i="225"/>
  <c r="C91" i="225"/>
  <c r="C92" i="225"/>
  <c r="C93" i="225"/>
  <c r="C94" i="225"/>
  <c r="C95" i="225"/>
  <c r="C96" i="225"/>
  <c r="C97" i="225"/>
  <c r="C98" i="225"/>
  <c r="C99" i="225"/>
  <c r="C100" i="225"/>
  <c r="C101" i="225"/>
  <c r="C102" i="225"/>
  <c r="C103" i="225"/>
  <c r="C104" i="225"/>
  <c r="C105" i="225"/>
  <c r="C106" i="225"/>
  <c r="C107" i="225"/>
  <c r="C108" i="225"/>
  <c r="C109" i="225"/>
  <c r="I6" i="225"/>
  <c r="I9" i="225"/>
  <c r="O23" i="222"/>
  <c r="J15" i="228"/>
  <c r="E11" i="228"/>
  <c r="H6" i="225"/>
  <c r="E12" i="222"/>
  <c r="AB26" i="222"/>
  <c r="G6" i="225"/>
  <c r="E11" i="222"/>
  <c r="AB25" i="222"/>
  <c r="F6" i="225"/>
  <c r="E10" i="222"/>
  <c r="AB24" i="222"/>
  <c r="V7" i="187"/>
  <c r="S7" i="187"/>
  <c r="P7" i="187"/>
  <c r="M7" i="187"/>
  <c r="J7" i="187"/>
  <c r="G7" i="187"/>
  <c r="AG76" i="226"/>
  <c r="AG78" i="226"/>
  <c r="AG43" i="226"/>
  <c r="AG57" i="226"/>
  <c r="AG75" i="226"/>
  <c r="AG29" i="226"/>
  <c r="AG44" i="226"/>
  <c r="AG17" i="226"/>
  <c r="AG42" i="226"/>
  <c r="AG27" i="226"/>
  <c r="AG28" i="226"/>
  <c r="AG85" i="226"/>
  <c r="AG66" i="226"/>
  <c r="AG14" i="226"/>
  <c r="AG59" i="226"/>
  <c r="AG60" i="226"/>
  <c r="C26" i="230"/>
  <c r="D26" i="230"/>
  <c r="AC21" i="187"/>
  <c r="G27" i="230"/>
  <c r="G28" i="230"/>
  <c r="G26" i="230"/>
  <c r="AC18" i="187"/>
  <c r="AC19" i="187"/>
  <c r="E27" i="230"/>
  <c r="E28" i="230"/>
  <c r="AL14" i="226"/>
  <c r="AL39" i="226"/>
  <c r="AL83" i="226"/>
  <c r="AL72" i="226"/>
  <c r="AL20" i="226"/>
  <c r="AL34" i="226"/>
  <c r="AL17" i="226"/>
  <c r="AL31" i="226"/>
  <c r="AL35" i="226"/>
  <c r="AL57" i="226"/>
  <c r="AM23" i="226"/>
  <c r="AL58" i="226"/>
  <c r="AL38" i="226"/>
  <c r="AL36" i="226"/>
  <c r="AL51" i="226"/>
  <c r="AL42" i="226"/>
  <c r="AL63" i="226"/>
  <c r="AL28" i="226"/>
  <c r="AL19" i="226"/>
  <c r="AL59" i="226"/>
  <c r="AL29" i="226"/>
  <c r="AL49" i="226"/>
  <c r="AL70" i="226"/>
  <c r="AM25" i="226"/>
  <c r="AL18" i="226"/>
  <c r="AL48" i="226"/>
  <c r="AL53" i="226"/>
  <c r="AL25" i="226"/>
  <c r="AL88" i="226"/>
  <c r="AM75" i="226"/>
  <c r="AM19" i="226"/>
  <c r="AL69" i="226"/>
  <c r="AL54" i="226"/>
  <c r="AL33" i="226"/>
  <c r="AL71" i="226"/>
  <c r="AL23" i="226"/>
  <c r="AL67" i="226"/>
  <c r="AL40" i="226"/>
  <c r="AL87" i="226"/>
  <c r="AL52" i="226"/>
  <c r="AL76" i="226"/>
  <c r="AL90" i="226"/>
  <c r="AL32" i="226"/>
  <c r="AL80" i="226"/>
  <c r="AL77" i="226"/>
  <c r="AL73" i="226"/>
  <c r="AL22" i="226"/>
  <c r="AL78" i="226"/>
  <c r="AL65" i="226"/>
  <c r="AL27" i="226"/>
  <c r="AL64" i="226"/>
  <c r="AL37" i="226"/>
  <c r="AM74" i="226"/>
  <c r="AL61" i="226"/>
  <c r="AL45" i="226"/>
  <c r="AL43" i="226"/>
  <c r="AL68" i="226"/>
  <c r="AL86" i="226"/>
  <c r="AL79" i="226"/>
  <c r="AL89" i="226"/>
  <c r="AL62" i="226"/>
  <c r="AL24" i="226"/>
  <c r="AM21" i="226"/>
  <c r="AM17" i="226"/>
  <c r="AL66" i="226"/>
  <c r="AL50" i="226"/>
  <c r="AL26" i="226"/>
  <c r="AL55" i="226"/>
  <c r="AL75" i="226"/>
  <c r="AL56" i="226"/>
  <c r="AM20" i="226"/>
  <c r="AL60" i="226"/>
  <c r="AL84" i="226"/>
  <c r="AL46" i="226"/>
  <c r="AL21" i="226"/>
  <c r="AL47" i="226"/>
  <c r="AL81" i="226"/>
  <c r="AL30" i="226"/>
  <c r="AL41" i="226"/>
  <c r="AL91" i="226"/>
  <c r="AL85" i="226"/>
  <c r="AL44" i="226"/>
  <c r="AM16" i="226"/>
  <c r="AL16" i="226"/>
  <c r="AM15" i="226"/>
  <c r="AC17" i="187"/>
  <c r="C18" i="228"/>
  <c r="C24" i="228"/>
  <c r="AB20" i="187"/>
  <c r="O56" i="187"/>
  <c r="O57" i="187"/>
  <c r="O55" i="187"/>
  <c r="AL82" i="226"/>
  <c r="O50" i="187"/>
  <c r="O51" i="187"/>
  <c r="O49" i="187"/>
  <c r="AL74" i="226"/>
  <c r="O44" i="187"/>
  <c r="O43" i="187"/>
  <c r="O45" i="187"/>
  <c r="AL15" i="226"/>
  <c r="AG91" i="226"/>
  <c r="AG37" i="226"/>
  <c r="AG33" i="226"/>
  <c r="AG18" i="226"/>
  <c r="AG82" i="226"/>
  <c r="AG73" i="226"/>
  <c r="AG58" i="226"/>
  <c r="AG45" i="226"/>
  <c r="AG30" i="226"/>
  <c r="AG15" i="226"/>
  <c r="AG31" i="226"/>
  <c r="AG47" i="226"/>
  <c r="AG63" i="226"/>
  <c r="AG79" i="226"/>
  <c r="AG16" i="226"/>
  <c r="AG32" i="226"/>
  <c r="AG48" i="226"/>
  <c r="AG64" i="226"/>
  <c r="AG80" i="226"/>
  <c r="AG49" i="226"/>
  <c r="AG34" i="226"/>
  <c r="AG25" i="226"/>
  <c r="AG89" i="226"/>
  <c r="AG74" i="226"/>
  <c r="AG61" i="226"/>
  <c r="AG46" i="226"/>
  <c r="AG19" i="226"/>
  <c r="AG35" i="226"/>
  <c r="AG51" i="226"/>
  <c r="AG67" i="226"/>
  <c r="AG83" i="226"/>
  <c r="AG20" i="226"/>
  <c r="AG36" i="226"/>
  <c r="AG52" i="226"/>
  <c r="AG68" i="226"/>
  <c r="AG84" i="226"/>
  <c r="AG86" i="226"/>
  <c r="AG53" i="226"/>
  <c r="AG65" i="226"/>
  <c r="AG50" i="226"/>
  <c r="AG41" i="226"/>
  <c r="AG26" i="226"/>
  <c r="AG90" i="226"/>
  <c r="AG77" i="226"/>
  <c r="AG62" i="226"/>
  <c r="AG23" i="226"/>
  <c r="AG39" i="226"/>
  <c r="AG55" i="226"/>
  <c r="AG71" i="226"/>
  <c r="AG87" i="226"/>
  <c r="AG24" i="226"/>
  <c r="AG40" i="226"/>
  <c r="AG56" i="226"/>
  <c r="AG72" i="226"/>
  <c r="AG88" i="226"/>
  <c r="AG69" i="226"/>
  <c r="AG21" i="226"/>
  <c r="AG22" i="226"/>
  <c r="AG38" i="226"/>
  <c r="AG70" i="226"/>
  <c r="AG92" i="226"/>
  <c r="X104" i="226"/>
  <c r="Y104" i="226"/>
  <c r="T104" i="226"/>
  <c r="V104" i="226"/>
  <c r="AA14" i="226"/>
  <c r="S10" i="225"/>
  <c r="W104" i="225"/>
  <c r="AA83" i="226"/>
  <c r="S79" i="225"/>
  <c r="AA31" i="226"/>
  <c r="S27" i="225"/>
  <c r="AA18" i="226"/>
  <c r="S14" i="225"/>
  <c r="AA26" i="226"/>
  <c r="S22" i="225"/>
  <c r="AA29" i="226"/>
  <c r="S25" i="225"/>
  <c r="AA82" i="226"/>
  <c r="S78" i="225"/>
  <c r="F9" i="225"/>
  <c r="AI24" i="222"/>
  <c r="G9" i="225"/>
  <c r="M23" i="222"/>
  <c r="H15" i="228"/>
  <c r="E9" i="228"/>
  <c r="H9" i="225"/>
  <c r="N23" i="222"/>
  <c r="I15" i="228"/>
  <c r="E10" i="228"/>
  <c r="C27" i="230"/>
  <c r="C28" i="230"/>
  <c r="D27" i="230"/>
  <c r="D28" i="230"/>
  <c r="AC20" i="187"/>
  <c r="F26" i="230"/>
  <c r="I26" i="230"/>
  <c r="U51" i="229"/>
  <c r="K96" i="229"/>
  <c r="M96" i="229"/>
  <c r="U53" i="229"/>
  <c r="K98" i="229"/>
  <c r="M98" i="229"/>
  <c r="U52" i="229"/>
  <c r="K97" i="229"/>
  <c r="M97" i="229"/>
  <c r="AM83" i="226"/>
  <c r="AM82" i="226"/>
  <c r="AM14" i="226"/>
  <c r="AB23" i="187"/>
  <c r="L23" i="222"/>
  <c r="G15" i="228"/>
  <c r="E12" i="228"/>
  <c r="K15" i="228"/>
  <c r="E8" i="228"/>
  <c r="AM31" i="226"/>
  <c r="AM29" i="226"/>
  <c r="AM26" i="226"/>
  <c r="AM18" i="226"/>
  <c r="AG93" i="226"/>
  <c r="AC26" i="222"/>
  <c r="O9" i="187"/>
  <c r="AG26" i="222"/>
  <c r="O11" i="187"/>
  <c r="U45" i="229"/>
  <c r="K95" i="229"/>
  <c r="M95" i="229"/>
  <c r="AD26" i="222"/>
  <c r="O10" i="187"/>
  <c r="AA32" i="226"/>
  <c r="S28" i="225"/>
  <c r="AA22" i="226"/>
  <c r="S18" i="225"/>
  <c r="AA84" i="226"/>
  <c r="S80" i="225"/>
  <c r="F27" i="230"/>
  <c r="F28" i="230"/>
  <c r="AC23" i="187"/>
  <c r="AM84" i="226"/>
  <c r="AM22" i="226"/>
  <c r="AM32" i="226"/>
  <c r="AI26" i="222"/>
  <c r="AA24" i="226"/>
  <c r="S20" i="225"/>
  <c r="AA30" i="226"/>
  <c r="S26" i="225"/>
  <c r="AA35" i="226"/>
  <c r="S31" i="225"/>
  <c r="I27" i="230"/>
  <c r="I28" i="230"/>
  <c r="AM35" i="226"/>
  <c r="AM30" i="226"/>
  <c r="AM24" i="226"/>
  <c r="AA77" i="226"/>
  <c r="S73" i="225"/>
  <c r="AA86" i="226"/>
  <c r="S82" i="225"/>
  <c r="AA27" i="226"/>
  <c r="S23" i="225"/>
  <c r="AM27" i="226"/>
  <c r="AM86" i="226"/>
  <c r="AM77" i="226"/>
  <c r="AA38" i="226"/>
  <c r="S34" i="225"/>
  <c r="AA28" i="226"/>
  <c r="S24" i="225"/>
  <c r="AA33" i="226"/>
  <c r="S29" i="225"/>
  <c r="AM38" i="226"/>
  <c r="AM33" i="226"/>
  <c r="AM28" i="226"/>
  <c r="AA76" i="226"/>
  <c r="S72" i="225"/>
  <c r="AA85" i="226"/>
  <c r="S81" i="225"/>
  <c r="AA41" i="226"/>
  <c r="S37" i="225"/>
  <c r="AM76" i="226"/>
  <c r="AM41" i="226"/>
  <c r="AM85" i="226"/>
  <c r="AA87" i="226"/>
  <c r="S83" i="225"/>
  <c r="AA43" i="226"/>
  <c r="S39" i="225"/>
  <c r="AA78" i="226"/>
  <c r="S74" i="225"/>
  <c r="AM43" i="226"/>
  <c r="AM78" i="226"/>
  <c r="AM87" i="226"/>
  <c r="AA89" i="226"/>
  <c r="S85" i="225"/>
  <c r="AA34" i="226"/>
  <c r="S30" i="225"/>
  <c r="AA39" i="226"/>
  <c r="S35" i="225"/>
  <c r="AM89" i="226"/>
  <c r="AM39" i="226"/>
  <c r="AM34" i="226"/>
  <c r="AA36" i="226"/>
  <c r="S32" i="225"/>
  <c r="AA45" i="226"/>
  <c r="S41" i="225"/>
  <c r="AM45" i="226"/>
  <c r="AM36" i="226"/>
  <c r="AA44" i="226"/>
  <c r="S40" i="225"/>
  <c r="AA37" i="226"/>
  <c r="S33" i="225"/>
  <c r="AA49" i="226"/>
  <c r="S45" i="225"/>
  <c r="AM44" i="226"/>
  <c r="AM49" i="226"/>
  <c r="AM37" i="226"/>
  <c r="AA40" i="226"/>
  <c r="S36" i="225"/>
  <c r="AA52" i="226"/>
  <c r="S48" i="225"/>
  <c r="AA101" i="226"/>
  <c r="AM52" i="226"/>
  <c r="AM40" i="226"/>
  <c r="AA47" i="226"/>
  <c r="S43" i="225"/>
  <c r="AA42" i="226"/>
  <c r="S38" i="225"/>
  <c r="AM42" i="226"/>
  <c r="AM47" i="226"/>
  <c r="AA50" i="226"/>
  <c r="S46" i="225"/>
  <c r="AA88" i="226"/>
  <c r="S84" i="225"/>
  <c r="AA57" i="226"/>
  <c r="S53" i="225"/>
  <c r="AM88" i="226"/>
  <c r="AM50" i="226"/>
  <c r="AM57" i="226"/>
  <c r="AA46" i="226"/>
  <c r="S42" i="225"/>
  <c r="AA59" i="226"/>
  <c r="S55" i="225"/>
  <c r="AA53" i="226"/>
  <c r="S49" i="225"/>
  <c r="AM53" i="226"/>
  <c r="AM59" i="226"/>
  <c r="AM46" i="226"/>
  <c r="AA61" i="226"/>
  <c r="S57" i="225"/>
  <c r="AA55" i="226"/>
  <c r="S51" i="225"/>
  <c r="AA48" i="226"/>
  <c r="S44" i="225"/>
  <c r="AM61" i="226"/>
  <c r="AM48" i="226"/>
  <c r="AM55" i="226"/>
  <c r="AA58" i="226"/>
  <c r="S54" i="225"/>
  <c r="AA62" i="226"/>
  <c r="S58" i="225"/>
  <c r="AA51" i="226"/>
  <c r="S47" i="225"/>
  <c r="AM51" i="226"/>
  <c r="AM62" i="226"/>
  <c r="AM58" i="226"/>
  <c r="AA64" i="226"/>
  <c r="S60" i="225"/>
  <c r="AA54" i="226"/>
  <c r="S50" i="225"/>
  <c r="AA60" i="226"/>
  <c r="S56" i="225"/>
  <c r="AM60" i="226"/>
  <c r="AM54" i="226"/>
  <c r="AM64" i="226"/>
  <c r="AA56" i="226"/>
  <c r="S52" i="225"/>
  <c r="AA79" i="226"/>
  <c r="S75" i="225"/>
  <c r="AA67" i="226"/>
  <c r="S63" i="225"/>
  <c r="AM56" i="226"/>
  <c r="AM67" i="226"/>
  <c r="AM79" i="226"/>
  <c r="AA102" i="226"/>
  <c r="AA69" i="226"/>
  <c r="S65" i="225"/>
  <c r="AA90" i="226"/>
  <c r="S86" i="225"/>
  <c r="AM90" i="226"/>
  <c r="AM69" i="226"/>
  <c r="AA92" i="226"/>
  <c r="AA65" i="226"/>
  <c r="S61" i="225"/>
  <c r="AM65" i="226"/>
  <c r="AA80" i="226"/>
  <c r="S76" i="225"/>
  <c r="AA70" i="226"/>
  <c r="S66" i="225"/>
  <c r="AM70" i="226"/>
  <c r="AM80" i="226"/>
  <c r="AA91" i="226"/>
  <c r="S87" i="225"/>
  <c r="AA63" i="226"/>
  <c r="S59" i="225"/>
  <c r="AM91" i="226"/>
  <c r="AM63" i="226"/>
  <c r="AA66" i="226"/>
  <c r="S62" i="225"/>
  <c r="AA71" i="226"/>
  <c r="S67" i="225"/>
  <c r="AA73" i="226"/>
  <c r="S69" i="225"/>
  <c r="AM73" i="226"/>
  <c r="AM71" i="226"/>
  <c r="AM66" i="226"/>
  <c r="AA68" i="226"/>
  <c r="S64" i="225"/>
  <c r="AM68" i="226"/>
  <c r="AA72" i="226"/>
  <c r="S68" i="225"/>
  <c r="AA81" i="226"/>
  <c r="AM72" i="226"/>
  <c r="AA104" i="226"/>
  <c r="S77" i="225"/>
  <c r="AM81" i="226"/>
  <c r="AM93" i="226"/>
  <c r="S104" i="225"/>
  <c r="H7" i="227"/>
  <c r="H15" i="227"/>
  <c r="H49" i="227"/>
  <c r="H100" i="230"/>
  <c r="H58" i="230"/>
  <c r="L15" i="227"/>
  <c r="H66" i="230"/>
  <c r="AB27" i="187"/>
  <c r="AC27" i="187"/>
  <c r="AB29" i="187"/>
  <c r="S34" i="187"/>
  <c r="AC29" i="187"/>
  <c r="F21" i="230"/>
  <c r="AI65" i="226"/>
  <c r="T61" i="225"/>
  <c r="U61" i="225"/>
  <c r="AI67" i="226"/>
  <c r="T63" i="225"/>
  <c r="U63" i="225"/>
  <c r="AI32" i="226"/>
  <c r="T28" i="225"/>
  <c r="U28" i="225"/>
  <c r="AI42" i="226"/>
  <c r="T38" i="225"/>
  <c r="U38" i="225"/>
  <c r="AI76" i="226"/>
  <c r="T72" i="225"/>
  <c r="U72" i="225"/>
  <c r="AI83" i="226"/>
  <c r="T79" i="225"/>
  <c r="U79" i="225"/>
  <c r="AI86" i="226"/>
  <c r="T82" i="225"/>
  <c r="U82" i="225"/>
  <c r="AI47" i="226"/>
  <c r="T43" i="225"/>
  <c r="U43" i="225"/>
  <c r="AI85" i="226"/>
  <c r="T81" i="225"/>
  <c r="U81" i="225"/>
  <c r="AI31" i="226"/>
  <c r="T27" i="225"/>
  <c r="U27" i="225"/>
  <c r="AI40" i="226"/>
  <c r="T36" i="225"/>
  <c r="U36" i="225"/>
  <c r="AI27" i="226"/>
  <c r="T23" i="225"/>
  <c r="U23" i="225"/>
  <c r="AI18" i="226"/>
  <c r="T14" i="225"/>
  <c r="U14" i="225"/>
  <c r="AI41" i="226"/>
  <c r="T37" i="225"/>
  <c r="U37" i="225"/>
  <c r="AI92" i="226"/>
  <c r="AI74" i="226"/>
  <c r="T70" i="225"/>
  <c r="U70" i="225"/>
  <c r="AI68" i="226"/>
  <c r="T64" i="225"/>
  <c r="U64" i="225"/>
  <c r="AI72" i="226"/>
  <c r="T68" i="225"/>
  <c r="U68" i="225"/>
  <c r="AI82" i="226"/>
  <c r="T78" i="225"/>
  <c r="U78" i="225"/>
  <c r="AI56" i="226"/>
  <c r="T52" i="225"/>
  <c r="U52" i="225"/>
  <c r="AI91" i="226"/>
  <c r="T87" i="225"/>
  <c r="U87" i="225"/>
  <c r="AI39" i="226"/>
  <c r="T35" i="225"/>
  <c r="U35" i="225"/>
  <c r="AI53" i="226"/>
  <c r="T49" i="225"/>
  <c r="U49" i="225"/>
  <c r="AI43" i="226"/>
  <c r="T39" i="225"/>
  <c r="U39" i="225"/>
  <c r="AI84" i="226"/>
  <c r="T80" i="225"/>
  <c r="U80" i="225"/>
  <c r="AI52" i="226"/>
  <c r="T48" i="225"/>
  <c r="U48" i="225"/>
  <c r="AI60" i="226"/>
  <c r="T56" i="225"/>
  <c r="U56" i="225"/>
  <c r="AI50" i="226"/>
  <c r="T46" i="225"/>
  <c r="U46" i="225"/>
  <c r="AI78" i="226"/>
  <c r="T74" i="225"/>
  <c r="U74" i="225"/>
  <c r="AI22" i="226"/>
  <c r="T18" i="225"/>
  <c r="U18" i="225"/>
  <c r="AI69" i="226"/>
  <c r="T65" i="225"/>
  <c r="U65" i="225"/>
  <c r="AI88" i="226"/>
  <c r="T84" i="225"/>
  <c r="U84" i="225"/>
  <c r="AI38" i="226"/>
  <c r="T34" i="225"/>
  <c r="U34" i="225"/>
  <c r="AI19" i="226"/>
  <c r="T15" i="225"/>
  <c r="U15" i="225"/>
  <c r="AI36" i="226"/>
  <c r="T32" i="225"/>
  <c r="U32" i="225"/>
  <c r="AI75" i="226"/>
  <c r="T71" i="225"/>
  <c r="U71" i="225"/>
  <c r="AI80" i="226"/>
  <c r="T76" i="225"/>
  <c r="U76" i="225"/>
  <c r="AI57" i="226"/>
  <c r="T53" i="225"/>
  <c r="U53" i="225"/>
  <c r="AI55" i="226"/>
  <c r="T51" i="225"/>
  <c r="U51" i="225"/>
  <c r="AI24" i="226"/>
  <c r="T20" i="225"/>
  <c r="U20" i="225"/>
  <c r="AI70" i="226"/>
  <c r="T66" i="225"/>
  <c r="U66" i="225"/>
  <c r="AI14" i="226"/>
  <c r="AI90" i="226"/>
  <c r="T86" i="225"/>
  <c r="U86" i="225"/>
  <c r="AI62" i="226"/>
  <c r="T58" i="225"/>
  <c r="U58" i="225"/>
  <c r="AI61" i="226"/>
  <c r="T57" i="225"/>
  <c r="U57" i="225"/>
  <c r="AI79" i="226"/>
  <c r="T75" i="225"/>
  <c r="U75" i="225"/>
  <c r="AI58" i="226"/>
  <c r="T54" i="225"/>
  <c r="U54" i="225"/>
  <c r="AI77" i="226"/>
  <c r="T73" i="225"/>
  <c r="U73" i="225"/>
  <c r="AI34" i="226"/>
  <c r="T30" i="225"/>
  <c r="U30" i="225"/>
  <c r="I30" i="225"/>
  <c r="E44" i="222"/>
  <c r="AI51" i="226"/>
  <c r="T47" i="225"/>
  <c r="U47" i="225"/>
  <c r="AI48" i="226"/>
  <c r="T44" i="225"/>
  <c r="U44" i="225"/>
  <c r="AI35" i="226"/>
  <c r="T31" i="225"/>
  <c r="U31" i="225"/>
  <c r="AI59" i="226"/>
  <c r="T55" i="225"/>
  <c r="U55" i="225"/>
  <c r="AI28" i="226"/>
  <c r="T24" i="225"/>
  <c r="U24" i="225"/>
  <c r="AI15" i="226"/>
  <c r="T11" i="225"/>
  <c r="U11" i="225"/>
  <c r="AI30" i="226"/>
  <c r="T26" i="225"/>
  <c r="U26" i="225"/>
  <c r="AI81" i="226"/>
  <c r="T77" i="225"/>
  <c r="U77" i="225"/>
  <c r="AI25" i="226"/>
  <c r="T21" i="225"/>
  <c r="U21" i="225"/>
  <c r="AI16" i="226"/>
  <c r="T12" i="225"/>
  <c r="U12" i="225"/>
  <c r="AI89" i="226"/>
  <c r="T85" i="225"/>
  <c r="U85" i="225"/>
  <c r="AI23" i="226"/>
  <c r="T19" i="225"/>
  <c r="U19" i="225"/>
  <c r="AI46" i="226"/>
  <c r="T42" i="225"/>
  <c r="U42" i="225"/>
  <c r="AI26" i="226"/>
  <c r="T22" i="225"/>
  <c r="U22" i="225"/>
  <c r="AI29" i="226"/>
  <c r="T25" i="225"/>
  <c r="U25" i="225"/>
  <c r="AI44" i="226"/>
  <c r="T40" i="225"/>
  <c r="U40" i="225"/>
  <c r="AI64" i="226"/>
  <c r="T60" i="225"/>
  <c r="U60" i="225"/>
  <c r="AI71" i="226"/>
  <c r="T67" i="225"/>
  <c r="U67" i="225"/>
  <c r="AI37" i="226"/>
  <c r="T33" i="225"/>
  <c r="U33" i="225"/>
  <c r="AI87" i="226"/>
  <c r="T83" i="225"/>
  <c r="U83" i="225"/>
  <c r="AI21" i="226"/>
  <c r="T17" i="225"/>
  <c r="U17" i="225"/>
  <c r="AI73" i="226"/>
  <c r="T69" i="225"/>
  <c r="U69" i="225"/>
  <c r="AI63" i="226"/>
  <c r="T59" i="225"/>
  <c r="U59" i="225"/>
  <c r="AI20" i="226"/>
  <c r="T16" i="225"/>
  <c r="U16" i="225"/>
  <c r="AI66" i="226"/>
  <c r="T62" i="225"/>
  <c r="U62" i="225"/>
  <c r="AI45" i="226"/>
  <c r="T41" i="225"/>
  <c r="U41" i="225"/>
  <c r="AI17" i="226"/>
  <c r="T13" i="225"/>
  <c r="U13" i="225"/>
  <c r="AI49" i="226"/>
  <c r="T45" i="225"/>
  <c r="U45" i="225"/>
  <c r="AI54" i="226"/>
  <c r="T50" i="225"/>
  <c r="U50" i="225"/>
  <c r="AI33" i="226"/>
  <c r="T29" i="225"/>
  <c r="U29" i="225"/>
  <c r="I21" i="230"/>
  <c r="F8" i="230"/>
  <c r="G13" i="225"/>
  <c r="I13" i="225"/>
  <c r="AN17" i="226"/>
  <c r="AN37" i="226"/>
  <c r="G33" i="225"/>
  <c r="I33" i="225"/>
  <c r="G85" i="225"/>
  <c r="AN89" i="226"/>
  <c r="I85" i="225"/>
  <c r="AN35" i="226"/>
  <c r="I31" i="225"/>
  <c r="G31" i="225"/>
  <c r="I58" i="225"/>
  <c r="AN62" i="226"/>
  <c r="G58" i="225"/>
  <c r="AN88" i="226"/>
  <c r="G84" i="225"/>
  <c r="I84" i="225"/>
  <c r="AN45" i="226"/>
  <c r="I41" i="225"/>
  <c r="G41" i="225"/>
  <c r="AN71" i="226"/>
  <c r="G67" i="225"/>
  <c r="I67" i="225"/>
  <c r="I12" i="225"/>
  <c r="AN16" i="226"/>
  <c r="G12" i="225"/>
  <c r="I44" i="225"/>
  <c r="AN48" i="226"/>
  <c r="G44" i="225"/>
  <c r="G86" i="225"/>
  <c r="AN90" i="226"/>
  <c r="I86" i="225"/>
  <c r="I32" i="225"/>
  <c r="AN36" i="226"/>
  <c r="G32" i="225"/>
  <c r="I56" i="225"/>
  <c r="G56" i="225"/>
  <c r="AN60" i="226"/>
  <c r="G78" i="225"/>
  <c r="AN82" i="226"/>
  <c r="I78" i="225"/>
  <c r="AN40" i="226"/>
  <c r="G36" i="225"/>
  <c r="I36" i="225"/>
  <c r="AN32" i="226"/>
  <c r="G28" i="225"/>
  <c r="I28" i="225"/>
  <c r="AN54" i="226"/>
  <c r="G50" i="225"/>
  <c r="I50" i="225"/>
  <c r="I62" i="225"/>
  <c r="AN66" i="226"/>
  <c r="G62" i="225"/>
  <c r="AN21" i="226"/>
  <c r="I17" i="225"/>
  <c r="G17" i="225"/>
  <c r="I60" i="225"/>
  <c r="AN64" i="226"/>
  <c r="G60" i="225"/>
  <c r="AN46" i="226"/>
  <c r="G42" i="225"/>
  <c r="I42" i="225"/>
  <c r="AN25" i="226"/>
  <c r="I21" i="225"/>
  <c r="G21" i="225"/>
  <c r="AN28" i="226"/>
  <c r="I24" i="225"/>
  <c r="G24" i="225"/>
  <c r="AN51" i="226"/>
  <c r="I47" i="225"/>
  <c r="G47" i="225"/>
  <c r="I75" i="225"/>
  <c r="AN79" i="226"/>
  <c r="G75" i="225"/>
  <c r="T10" i="225"/>
  <c r="U10" i="225"/>
  <c r="I10" i="225"/>
  <c r="AI93" i="226"/>
  <c r="G53" i="225"/>
  <c r="AN57" i="226"/>
  <c r="I53" i="225"/>
  <c r="AN19" i="226"/>
  <c r="I15" i="225"/>
  <c r="G15" i="225"/>
  <c r="G18" i="225"/>
  <c r="I18" i="225"/>
  <c r="AN22" i="226"/>
  <c r="G48" i="225"/>
  <c r="AN52" i="226"/>
  <c r="I48" i="225"/>
  <c r="G35" i="225"/>
  <c r="I35" i="225"/>
  <c r="AN39" i="226"/>
  <c r="AN72" i="226"/>
  <c r="G68" i="225"/>
  <c r="I68" i="225"/>
  <c r="AN41" i="226"/>
  <c r="I37" i="225"/>
  <c r="G37" i="225"/>
  <c r="AN31" i="226"/>
  <c r="I27" i="225"/>
  <c r="G27" i="225"/>
  <c r="AN83" i="226"/>
  <c r="G79" i="225"/>
  <c r="I79" i="225"/>
  <c r="AN67" i="226"/>
  <c r="I63" i="225"/>
  <c r="G63" i="225"/>
  <c r="AN63" i="226"/>
  <c r="G59" i="225"/>
  <c r="I59" i="225"/>
  <c r="AN29" i="226"/>
  <c r="I25" i="225"/>
  <c r="G25" i="225"/>
  <c r="AN30" i="226"/>
  <c r="G26" i="225"/>
  <c r="I26" i="225"/>
  <c r="I73" i="225"/>
  <c r="AN77" i="226"/>
  <c r="G73" i="225"/>
  <c r="AN24" i="226"/>
  <c r="G20" i="225"/>
  <c r="I20" i="225"/>
  <c r="I71" i="225"/>
  <c r="AN75" i="226"/>
  <c r="G71" i="225"/>
  <c r="AN50" i="226"/>
  <c r="I46" i="225"/>
  <c r="G46" i="225"/>
  <c r="G39" i="225"/>
  <c r="AN43" i="226"/>
  <c r="I39" i="225"/>
  <c r="AN56" i="226"/>
  <c r="G52" i="225"/>
  <c r="I52" i="225"/>
  <c r="I70" i="225"/>
  <c r="AN74" i="226"/>
  <c r="G70" i="225"/>
  <c r="AN27" i="226"/>
  <c r="I23" i="225"/>
  <c r="G23" i="225"/>
  <c r="I43" i="225"/>
  <c r="G43" i="225"/>
  <c r="AN47" i="226"/>
  <c r="AN42" i="226"/>
  <c r="G38" i="225"/>
  <c r="I38" i="225"/>
  <c r="I29" i="225"/>
  <c r="AN33" i="226"/>
  <c r="G29" i="225"/>
  <c r="I69" i="225"/>
  <c r="AN73" i="226"/>
  <c r="G69" i="225"/>
  <c r="AN26" i="226"/>
  <c r="G22" i="225"/>
  <c r="I22" i="225"/>
  <c r="AN15" i="226"/>
  <c r="G11" i="225"/>
  <c r="I11" i="225"/>
  <c r="AN58" i="226"/>
  <c r="I54" i="225"/>
  <c r="G54" i="225"/>
  <c r="AN55" i="226"/>
  <c r="G51" i="225"/>
  <c r="I51" i="225"/>
  <c r="AN69" i="226"/>
  <c r="G65" i="225"/>
  <c r="I65" i="225"/>
  <c r="AN53" i="226"/>
  <c r="I49" i="225"/>
  <c r="G49" i="225"/>
  <c r="G82" i="225"/>
  <c r="AN86" i="226"/>
  <c r="I82" i="225"/>
  <c r="AN49" i="226"/>
  <c r="I45" i="225"/>
  <c r="G45" i="225"/>
  <c r="G16" i="225"/>
  <c r="I16" i="225"/>
  <c r="AN20" i="226"/>
  <c r="G83" i="225"/>
  <c r="I83" i="225"/>
  <c r="AN87" i="226"/>
  <c r="G40" i="225"/>
  <c r="I40" i="225"/>
  <c r="AN44" i="226"/>
  <c r="G19" i="225"/>
  <c r="I19" i="225"/>
  <c r="AN23" i="226"/>
  <c r="AN81" i="226"/>
  <c r="I77" i="225"/>
  <c r="G77" i="225"/>
  <c r="I55" i="225"/>
  <c r="G55" i="225"/>
  <c r="AN59" i="226"/>
  <c r="AN34" i="226"/>
  <c r="G30" i="225"/>
  <c r="I57" i="225"/>
  <c r="AN61" i="226"/>
  <c r="G57" i="225"/>
  <c r="I66" i="225"/>
  <c r="G66" i="225"/>
  <c r="AN70" i="226"/>
  <c r="AN80" i="226"/>
  <c r="I76" i="225"/>
  <c r="G76" i="225"/>
  <c r="G34" i="225"/>
  <c r="I34" i="225"/>
  <c r="AN38" i="226"/>
  <c r="G74" i="225"/>
  <c r="AN78" i="226"/>
  <c r="I74" i="225"/>
  <c r="G80" i="225"/>
  <c r="I80" i="225"/>
  <c r="AN84" i="226"/>
  <c r="G87" i="225"/>
  <c r="I87" i="225"/>
  <c r="AN91" i="226"/>
  <c r="AN68" i="226"/>
  <c r="G64" i="225"/>
  <c r="I64" i="225"/>
  <c r="AN18" i="226"/>
  <c r="G14" i="225"/>
  <c r="I14" i="225"/>
  <c r="AN85" i="226"/>
  <c r="I81" i="225"/>
  <c r="G81" i="225"/>
  <c r="AN76" i="226"/>
  <c r="I72" i="225"/>
  <c r="G72" i="225"/>
  <c r="AN65" i="226"/>
  <c r="I61" i="225"/>
  <c r="G61" i="225"/>
  <c r="W88" i="222"/>
  <c r="V88" i="222"/>
  <c r="E88" i="222"/>
  <c r="F88" i="222"/>
  <c r="W48" i="222"/>
  <c r="V48" i="222"/>
  <c r="E48" i="222"/>
  <c r="F48" i="222"/>
  <c r="W69" i="222"/>
  <c r="V69" i="222"/>
  <c r="E69" i="222"/>
  <c r="F69" i="222"/>
  <c r="W54" i="222"/>
  <c r="V54" i="222"/>
  <c r="E54" i="222"/>
  <c r="F54" i="222"/>
  <c r="W65" i="222"/>
  <c r="V65" i="222"/>
  <c r="E65" i="222"/>
  <c r="F65" i="222"/>
  <c r="W68" i="222"/>
  <c r="V68" i="222"/>
  <c r="E68" i="222"/>
  <c r="F68" i="222"/>
  <c r="W40" i="222"/>
  <c r="V40" i="222"/>
  <c r="E40" i="222"/>
  <c r="F40" i="222"/>
  <c r="W39" i="222"/>
  <c r="V39" i="222"/>
  <c r="E39" i="222"/>
  <c r="F39" i="222"/>
  <c r="W93" i="222"/>
  <c r="V93" i="222"/>
  <c r="E93" i="222"/>
  <c r="F93" i="222"/>
  <c r="W41" i="222"/>
  <c r="V41" i="222"/>
  <c r="E41" i="222"/>
  <c r="F41" i="222"/>
  <c r="W67" i="222"/>
  <c r="V67" i="222"/>
  <c r="E67" i="222"/>
  <c r="F67" i="222"/>
  <c r="W38" i="222"/>
  <c r="V38" i="222"/>
  <c r="E38" i="222"/>
  <c r="F38" i="222"/>
  <c r="W31" i="222"/>
  <c r="V31" i="222"/>
  <c r="E31" i="222"/>
  <c r="F31" i="222"/>
  <c r="W76" i="222"/>
  <c r="V76" i="222"/>
  <c r="E76" i="222"/>
  <c r="F76" i="222"/>
  <c r="W92" i="222"/>
  <c r="V92" i="222"/>
  <c r="E92" i="222"/>
  <c r="F92" i="222"/>
  <c r="W46" i="222"/>
  <c r="V46" i="222"/>
  <c r="E46" i="222"/>
  <c r="F46" i="222"/>
  <c r="W98" i="222"/>
  <c r="V98" i="222"/>
  <c r="E98" i="222"/>
  <c r="F98" i="222"/>
  <c r="W47" i="222"/>
  <c r="V47" i="222"/>
  <c r="E47" i="222"/>
  <c r="F47" i="222"/>
  <c r="W27" i="222"/>
  <c r="E27" i="222"/>
  <c r="F27" i="222"/>
  <c r="V27" i="222"/>
  <c r="W33" i="222"/>
  <c r="E33" i="222"/>
  <c r="F33" i="222"/>
  <c r="V33" i="222"/>
  <c r="W59" i="222"/>
  <c r="V59" i="222"/>
  <c r="E59" i="222"/>
  <c r="F59" i="222"/>
  <c r="W79" i="222"/>
  <c r="V79" i="222"/>
  <c r="E79" i="222"/>
  <c r="F79" i="222"/>
  <c r="W36" i="222"/>
  <c r="V36" i="222"/>
  <c r="E36" i="222"/>
  <c r="F36" i="222"/>
  <c r="W43" i="222"/>
  <c r="V43" i="222"/>
  <c r="E43" i="222"/>
  <c r="F43" i="222"/>
  <c r="W37" i="222"/>
  <c r="E37" i="222"/>
  <c r="F37" i="222"/>
  <c r="V37" i="222"/>
  <c r="V84" i="222"/>
  <c r="E84" i="222"/>
  <c r="F84" i="222"/>
  <c r="W53" i="222"/>
  <c r="V53" i="222"/>
  <c r="E53" i="222"/>
  <c r="F53" i="222"/>
  <c r="W60" i="222"/>
  <c r="E60" i="222"/>
  <c r="F60" i="222"/>
  <c r="V60" i="222"/>
  <c r="W85" i="222"/>
  <c r="E85" i="222"/>
  <c r="F85" i="222"/>
  <c r="V85" i="222"/>
  <c r="W82" i="222"/>
  <c r="V82" i="222"/>
  <c r="E82" i="222"/>
  <c r="F82" i="222"/>
  <c r="W49" i="222"/>
  <c r="V49" i="222"/>
  <c r="E49" i="222"/>
  <c r="F49" i="222"/>
  <c r="W61" i="222"/>
  <c r="V61" i="222"/>
  <c r="E61" i="222"/>
  <c r="F61" i="222"/>
  <c r="W56" i="222"/>
  <c r="V56" i="222"/>
  <c r="E56" i="222"/>
  <c r="F56" i="222"/>
  <c r="W64" i="222"/>
  <c r="V64" i="222"/>
  <c r="E64" i="222"/>
  <c r="F64" i="222"/>
  <c r="W50" i="222"/>
  <c r="V50" i="222"/>
  <c r="E50" i="222"/>
  <c r="F50" i="222"/>
  <c r="W70" i="222"/>
  <c r="V70" i="222"/>
  <c r="E70" i="222"/>
  <c r="F70" i="222"/>
  <c r="W100" i="222"/>
  <c r="V100" i="222"/>
  <c r="E100" i="222"/>
  <c r="F100" i="222"/>
  <c r="W26" i="222"/>
  <c r="E26" i="222"/>
  <c r="F26" i="222"/>
  <c r="V26" i="222"/>
  <c r="W72" i="222"/>
  <c r="V72" i="222"/>
  <c r="E72" i="222"/>
  <c r="F72" i="222"/>
  <c r="W99" i="222"/>
  <c r="V99" i="222"/>
  <c r="E99" i="222"/>
  <c r="F99" i="222"/>
  <c r="W75" i="222"/>
  <c r="V75" i="222"/>
  <c r="E75" i="222"/>
  <c r="F75" i="222"/>
  <c r="W28" i="222"/>
  <c r="V28" i="222"/>
  <c r="E28" i="222"/>
  <c r="F28" i="222"/>
  <c r="W95" i="222"/>
  <c r="V95" i="222"/>
  <c r="E95" i="222"/>
  <c r="F95" i="222"/>
  <c r="W94" i="222"/>
  <c r="V94" i="222"/>
  <c r="E94" i="222"/>
  <c r="F94" i="222"/>
  <c r="W71" i="222"/>
  <c r="V71" i="222"/>
  <c r="E71" i="222"/>
  <c r="F71" i="222"/>
  <c r="W91" i="222"/>
  <c r="V91" i="222"/>
  <c r="E91" i="222"/>
  <c r="F91" i="222"/>
  <c r="W30" i="222"/>
  <c r="E30" i="222"/>
  <c r="F30" i="222"/>
  <c r="V30" i="222"/>
  <c r="W25" i="222"/>
  <c r="V25" i="222"/>
  <c r="E25" i="222"/>
  <c r="F25" i="222"/>
  <c r="W83" i="222"/>
  <c r="V83" i="222"/>
  <c r="E83" i="222"/>
  <c r="F83" i="222"/>
  <c r="W52" i="222"/>
  <c r="V52" i="222"/>
  <c r="E52" i="222"/>
  <c r="F52" i="222"/>
  <c r="W66" i="222"/>
  <c r="V66" i="222"/>
  <c r="E66" i="222"/>
  <c r="F66" i="222"/>
  <c r="W34" i="222"/>
  <c r="V34" i="222"/>
  <c r="E34" i="222"/>
  <c r="F34" i="222"/>
  <c r="W73" i="222"/>
  <c r="V73" i="222"/>
  <c r="E73" i="222"/>
  <c r="F73" i="222"/>
  <c r="W77" i="222"/>
  <c r="V77" i="222"/>
  <c r="E77" i="222"/>
  <c r="F77" i="222"/>
  <c r="W29" i="222"/>
  <c r="V29" i="222"/>
  <c r="E29" i="222"/>
  <c r="F29" i="222"/>
  <c r="W74" i="222"/>
  <c r="V74" i="222"/>
  <c r="E74" i="222"/>
  <c r="F74" i="222"/>
  <c r="W42" i="222"/>
  <c r="E42" i="222"/>
  <c r="F42" i="222"/>
  <c r="V42" i="222"/>
  <c r="W58" i="222"/>
  <c r="V58" i="222"/>
  <c r="E58" i="222"/>
  <c r="F58" i="222"/>
  <c r="W81" i="222"/>
  <c r="V81" i="222"/>
  <c r="E81" i="222"/>
  <c r="F81" i="222"/>
  <c r="W55" i="222"/>
  <c r="V55" i="222"/>
  <c r="E55" i="222"/>
  <c r="F55" i="222"/>
  <c r="W86" i="222"/>
  <c r="E86" i="222"/>
  <c r="F86" i="222"/>
  <c r="V86" i="222"/>
  <c r="W78" i="222"/>
  <c r="V78" i="222"/>
  <c r="E78" i="222"/>
  <c r="F78" i="222"/>
  <c r="W101" i="222"/>
  <c r="V101" i="222"/>
  <c r="E101" i="222"/>
  <c r="F101" i="222"/>
  <c r="W90" i="222"/>
  <c r="V90" i="222"/>
  <c r="E90" i="222"/>
  <c r="F90" i="222"/>
  <c r="W80" i="222"/>
  <c r="V80" i="222"/>
  <c r="E80" i="222"/>
  <c r="F80" i="222"/>
  <c r="W44" i="222"/>
  <c r="V44" i="222"/>
  <c r="F44" i="222"/>
  <c r="W97" i="222"/>
  <c r="V97" i="222"/>
  <c r="E97" i="222"/>
  <c r="F97" i="222"/>
  <c r="W96" i="222"/>
  <c r="V96" i="222"/>
  <c r="E96" i="222"/>
  <c r="F96" i="222"/>
  <c r="W63" i="222"/>
  <c r="E63" i="222"/>
  <c r="F63" i="222"/>
  <c r="V63" i="222"/>
  <c r="W57" i="222"/>
  <c r="V57" i="222"/>
  <c r="E57" i="222"/>
  <c r="F57" i="222"/>
  <c r="W87" i="222"/>
  <c r="V87" i="222"/>
  <c r="E87" i="222"/>
  <c r="F87" i="222"/>
  <c r="W51" i="222"/>
  <c r="V51" i="222"/>
  <c r="E51" i="222"/>
  <c r="F51" i="222"/>
  <c r="W62" i="222"/>
  <c r="V62" i="222"/>
  <c r="E62" i="222"/>
  <c r="F62" i="222"/>
  <c r="W32" i="222"/>
  <c r="V32" i="222"/>
  <c r="E32" i="222"/>
  <c r="F32" i="222"/>
  <c r="W89" i="222"/>
  <c r="E89" i="222"/>
  <c r="F89" i="222"/>
  <c r="V89" i="222"/>
  <c r="W35" i="222"/>
  <c r="V35" i="222"/>
  <c r="E35" i="222"/>
  <c r="F35" i="222"/>
  <c r="W45" i="222"/>
  <c r="V45" i="222"/>
  <c r="E45" i="222"/>
  <c r="F45" i="222"/>
  <c r="W84" i="222"/>
  <c r="L57" i="187"/>
  <c r="L56" i="187"/>
  <c r="L55" i="187"/>
  <c r="U57" i="229"/>
  <c r="AN14" i="226"/>
  <c r="G10" i="225"/>
  <c r="L51" i="187"/>
  <c r="L50" i="187"/>
  <c r="L49" i="187"/>
  <c r="U58" i="229"/>
  <c r="E24" i="222"/>
  <c r="F24" i="222"/>
  <c r="V24" i="222"/>
  <c r="W24" i="222"/>
  <c r="L43" i="187"/>
  <c r="L44" i="187"/>
  <c r="L45" i="187"/>
  <c r="AD25" i="222"/>
  <c r="AC25" i="222"/>
  <c r="AG25" i="222"/>
  <c r="L11" i="187"/>
  <c r="U46" i="229"/>
  <c r="AN93" i="226"/>
  <c r="U59" i="229"/>
  <c r="AD27" i="222"/>
  <c r="AC27" i="222"/>
  <c r="AG27" i="222"/>
  <c r="R11" i="187"/>
  <c r="U47" i="229"/>
  <c r="G58" i="222"/>
  <c r="H58" i="222"/>
  <c r="G30" i="222"/>
  <c r="H30" i="222"/>
  <c r="G66" i="222"/>
  <c r="H66" i="222"/>
  <c r="G83" i="222"/>
  <c r="H83" i="222"/>
  <c r="G61" i="222"/>
  <c r="H61" i="222"/>
  <c r="G33" i="222"/>
  <c r="H33" i="222"/>
  <c r="G52" i="222"/>
  <c r="H52" i="222"/>
  <c r="G71" i="222"/>
  <c r="H71" i="222"/>
  <c r="G40" i="222"/>
  <c r="H40" i="222"/>
  <c r="G44" i="222"/>
  <c r="H44" i="222"/>
  <c r="G24" i="222"/>
  <c r="H24" i="222"/>
  <c r="G97" i="222"/>
  <c r="H97" i="222"/>
  <c r="G65" i="222"/>
  <c r="H65" i="222"/>
  <c r="G95" i="222"/>
  <c r="H95" i="222"/>
  <c r="G34" i="222"/>
  <c r="H34" i="222"/>
  <c r="G35" i="222"/>
  <c r="H35" i="222"/>
  <c r="G91" i="222"/>
  <c r="H91" i="222"/>
  <c r="G32" i="222"/>
  <c r="H32" i="222"/>
  <c r="G45" i="222"/>
  <c r="H45" i="222"/>
  <c r="G31" i="222"/>
  <c r="H31" i="222"/>
  <c r="G87" i="222"/>
  <c r="H87" i="222"/>
  <c r="G26" i="222"/>
  <c r="H26" i="222"/>
  <c r="G90" i="222"/>
  <c r="H90" i="222"/>
  <c r="G46" i="222"/>
  <c r="H46" i="222"/>
  <c r="G43" i="222"/>
  <c r="H43" i="222"/>
  <c r="G70" i="222"/>
  <c r="H70" i="222"/>
  <c r="G78" i="222"/>
  <c r="H78" i="222"/>
  <c r="G60" i="222"/>
  <c r="H60" i="222"/>
  <c r="G76" i="222"/>
  <c r="H76" i="222"/>
  <c r="G74" i="222"/>
  <c r="H74" i="222"/>
  <c r="G89" i="222"/>
  <c r="H89" i="222"/>
  <c r="G63" i="222"/>
  <c r="H63" i="222"/>
  <c r="G84" i="222"/>
  <c r="H84" i="222"/>
  <c r="G25" i="222"/>
  <c r="H25" i="222"/>
  <c r="G38" i="222"/>
  <c r="H38" i="222"/>
  <c r="G39" i="222"/>
  <c r="H39" i="222"/>
  <c r="G49" i="222"/>
  <c r="H49" i="222"/>
  <c r="G37" i="222"/>
  <c r="H37" i="222"/>
  <c r="G82" i="222"/>
  <c r="H82" i="222"/>
  <c r="G67" i="222"/>
  <c r="H67" i="222"/>
  <c r="G54" i="222"/>
  <c r="H54" i="222"/>
  <c r="G51" i="222"/>
  <c r="H51" i="222"/>
  <c r="G80" i="222"/>
  <c r="H80" i="222"/>
  <c r="G53" i="222"/>
  <c r="H53" i="222"/>
  <c r="G56" i="222"/>
  <c r="H56" i="222"/>
  <c r="G62" i="222"/>
  <c r="H62" i="222"/>
  <c r="G88" i="222"/>
  <c r="H88" i="222"/>
  <c r="G77" i="222"/>
  <c r="H77" i="222"/>
  <c r="G48" i="222"/>
  <c r="H48" i="222"/>
  <c r="G28" i="222"/>
  <c r="H28" i="222"/>
  <c r="G42" i="222"/>
  <c r="H42" i="222"/>
  <c r="G86" i="222"/>
  <c r="H86" i="222"/>
  <c r="G85" i="222"/>
  <c r="H85" i="222"/>
  <c r="G81" i="222"/>
  <c r="H81" i="222"/>
  <c r="G27" i="222"/>
  <c r="H27" i="222"/>
  <c r="G36" i="222"/>
  <c r="H36" i="222"/>
  <c r="G29" i="222"/>
  <c r="H29" i="222"/>
  <c r="G73" i="222"/>
  <c r="H73" i="222"/>
  <c r="G101" i="222"/>
  <c r="H101" i="222"/>
  <c r="G79" i="222"/>
  <c r="H79" i="222"/>
  <c r="G75" i="222"/>
  <c r="H75" i="222"/>
  <c r="G98" i="222"/>
  <c r="H98" i="222"/>
  <c r="G50" i="222"/>
  <c r="H50" i="222"/>
  <c r="G68" i="222"/>
  <c r="H68" i="222"/>
  <c r="G99" i="222"/>
  <c r="H99" i="222"/>
  <c r="G93" i="222"/>
  <c r="H93" i="222"/>
  <c r="G55" i="222"/>
  <c r="H55" i="222"/>
  <c r="G72" i="222"/>
  <c r="H72" i="222"/>
  <c r="G96" i="222"/>
  <c r="H96" i="222"/>
  <c r="G47" i="222"/>
  <c r="H47" i="222"/>
  <c r="G64" i="222"/>
  <c r="H64" i="222"/>
  <c r="G94" i="222"/>
  <c r="H94" i="222"/>
  <c r="G100" i="222"/>
  <c r="H100" i="222"/>
  <c r="G41" i="222"/>
  <c r="H41" i="222"/>
  <c r="G92" i="222"/>
  <c r="H92" i="222"/>
  <c r="G69" i="222"/>
  <c r="H69" i="222"/>
  <c r="G59" i="222"/>
  <c r="H59" i="222"/>
  <c r="G57" i="222"/>
  <c r="H57" i="222"/>
  <c r="L10" i="187"/>
  <c r="R10" i="187"/>
  <c r="AI27" i="222"/>
  <c r="R9" i="187"/>
  <c r="AI25" i="222"/>
  <c r="L9" i="187"/>
  <c r="K94" i="222"/>
  <c r="F86" i="228"/>
  <c r="R94" i="222"/>
  <c r="S94" i="222"/>
  <c r="K86" i="228"/>
  <c r="L94" i="222"/>
  <c r="G86" i="228"/>
  <c r="P94" i="222"/>
  <c r="N94" i="222"/>
  <c r="I86" i="228"/>
  <c r="Q94" i="222"/>
  <c r="J94" i="222"/>
  <c r="E86" i="228"/>
  <c r="M94" i="222"/>
  <c r="H86" i="228"/>
  <c r="O94" i="222"/>
  <c r="J86" i="228"/>
  <c r="R68" i="222"/>
  <c r="N68" i="222"/>
  <c r="I60" i="228"/>
  <c r="L68" i="222"/>
  <c r="G60" i="228"/>
  <c r="K68" i="222"/>
  <c r="F60" i="228"/>
  <c r="P68" i="222"/>
  <c r="S68" i="222"/>
  <c r="K60" i="228"/>
  <c r="Q68" i="222"/>
  <c r="J68" i="222"/>
  <c r="E60" i="228"/>
  <c r="M68" i="222"/>
  <c r="H60" i="228"/>
  <c r="O68" i="222"/>
  <c r="J60" i="228"/>
  <c r="R36" i="222"/>
  <c r="K36" i="222"/>
  <c r="F28" i="228"/>
  <c r="N36" i="222"/>
  <c r="I28" i="228"/>
  <c r="L36" i="222"/>
  <c r="G28" i="228"/>
  <c r="P36" i="222"/>
  <c r="J36" i="222"/>
  <c r="E28" i="228"/>
  <c r="S36" i="222"/>
  <c r="K28" i="228"/>
  <c r="Q36" i="222"/>
  <c r="M36" i="222"/>
  <c r="H28" i="228"/>
  <c r="O36" i="222"/>
  <c r="J28" i="228"/>
  <c r="S77" i="222"/>
  <c r="K69" i="228"/>
  <c r="L77" i="222"/>
  <c r="G69" i="228"/>
  <c r="Q77" i="222"/>
  <c r="R77" i="222"/>
  <c r="J77" i="222"/>
  <c r="E69" i="228"/>
  <c r="P77" i="222"/>
  <c r="K77" i="222"/>
  <c r="F69" i="228"/>
  <c r="N77" i="222"/>
  <c r="I69" i="228"/>
  <c r="M77" i="222"/>
  <c r="H69" i="228"/>
  <c r="O77" i="222"/>
  <c r="J69" i="228"/>
  <c r="Q67" i="222"/>
  <c r="S67" i="222"/>
  <c r="K59" i="228"/>
  <c r="K67" i="222"/>
  <c r="F59" i="228"/>
  <c r="N67" i="222"/>
  <c r="I59" i="228"/>
  <c r="J67" i="222"/>
  <c r="E59" i="228"/>
  <c r="R67" i="222"/>
  <c r="L67" i="222"/>
  <c r="G59" i="228"/>
  <c r="P67" i="222"/>
  <c r="O67" i="222"/>
  <c r="J59" i="228"/>
  <c r="M67" i="222"/>
  <c r="H59" i="228"/>
  <c r="J63" i="222"/>
  <c r="E55" i="228"/>
  <c r="P63" i="222"/>
  <c r="R63" i="222"/>
  <c r="N63" i="222"/>
  <c r="I55" i="228"/>
  <c r="S63" i="222"/>
  <c r="K55" i="228"/>
  <c r="L63" i="222"/>
  <c r="G55" i="228"/>
  <c r="K63" i="222"/>
  <c r="F55" i="228"/>
  <c r="Q63" i="222"/>
  <c r="O63" i="222"/>
  <c r="J55" i="228"/>
  <c r="M63" i="222"/>
  <c r="H55" i="228"/>
  <c r="L46" i="222"/>
  <c r="G38" i="228"/>
  <c r="Q46" i="222"/>
  <c r="K46" i="222"/>
  <c r="F38" i="228"/>
  <c r="S46" i="222"/>
  <c r="K38" i="228"/>
  <c r="P46" i="222"/>
  <c r="N46" i="222"/>
  <c r="I38" i="228"/>
  <c r="J46" i="222"/>
  <c r="E38" i="228"/>
  <c r="R46" i="222"/>
  <c r="O46" i="222"/>
  <c r="J38" i="228"/>
  <c r="M46" i="222"/>
  <c r="H38" i="228"/>
  <c r="S35" i="222"/>
  <c r="K27" i="228"/>
  <c r="K35" i="222"/>
  <c r="F27" i="228"/>
  <c r="Q35" i="222"/>
  <c r="N35" i="222"/>
  <c r="I27" i="228"/>
  <c r="P35" i="222"/>
  <c r="R35" i="222"/>
  <c r="L35" i="222"/>
  <c r="G27" i="228"/>
  <c r="J35" i="222"/>
  <c r="E27" i="228"/>
  <c r="O35" i="222"/>
  <c r="J27" i="228"/>
  <c r="M35" i="222"/>
  <c r="H27" i="228"/>
  <c r="K71" i="222"/>
  <c r="F63" i="228"/>
  <c r="R71" i="222"/>
  <c r="J71" i="222"/>
  <c r="E63" i="228"/>
  <c r="Q71" i="222"/>
  <c r="N71" i="222"/>
  <c r="I63" i="228"/>
  <c r="S71" i="222"/>
  <c r="K63" i="228"/>
  <c r="P71" i="222"/>
  <c r="L71" i="222"/>
  <c r="G63" i="228"/>
  <c r="O71" i="222"/>
  <c r="J63" i="228"/>
  <c r="M71" i="222"/>
  <c r="H63" i="228"/>
  <c r="K64" i="222"/>
  <c r="F56" i="228"/>
  <c r="P64" i="222"/>
  <c r="S64" i="222"/>
  <c r="K56" i="228"/>
  <c r="R64" i="222"/>
  <c r="Q64" i="222"/>
  <c r="J64" i="222"/>
  <c r="E56" i="228"/>
  <c r="N64" i="222"/>
  <c r="I56" i="228"/>
  <c r="L64" i="222"/>
  <c r="G56" i="228"/>
  <c r="O64" i="222"/>
  <c r="J56" i="228"/>
  <c r="M64" i="222"/>
  <c r="H56" i="228"/>
  <c r="K55" i="222"/>
  <c r="F47" i="228"/>
  <c r="P55" i="222"/>
  <c r="J55" i="222"/>
  <c r="E47" i="228"/>
  <c r="S55" i="222"/>
  <c r="K47" i="228"/>
  <c r="R55" i="222"/>
  <c r="L55" i="222"/>
  <c r="G47" i="228"/>
  <c r="Q55" i="222"/>
  <c r="N55" i="222"/>
  <c r="I47" i="228"/>
  <c r="M55" i="222"/>
  <c r="H47" i="228"/>
  <c r="O55" i="222"/>
  <c r="J47" i="228"/>
  <c r="P101" i="222"/>
  <c r="L101" i="222"/>
  <c r="S101" i="222"/>
  <c r="Q101" i="222"/>
  <c r="J101" i="222"/>
  <c r="R101" i="222"/>
  <c r="N101" i="222"/>
  <c r="K101" i="222"/>
  <c r="M101" i="222"/>
  <c r="O101" i="222"/>
  <c r="R42" i="222"/>
  <c r="J42" i="222"/>
  <c r="E34" i="228"/>
  <c r="S42" i="222"/>
  <c r="K34" i="228"/>
  <c r="K42" i="222"/>
  <c r="F34" i="228"/>
  <c r="L42" i="222"/>
  <c r="G34" i="228"/>
  <c r="Q42" i="222"/>
  <c r="P42" i="222"/>
  <c r="N42" i="222"/>
  <c r="I34" i="228"/>
  <c r="O42" i="222"/>
  <c r="J34" i="228"/>
  <c r="M42" i="222"/>
  <c r="H34" i="228"/>
  <c r="S80" i="222"/>
  <c r="K72" i="228"/>
  <c r="L80" i="222"/>
  <c r="G72" i="228"/>
  <c r="J80" i="222"/>
  <c r="E72" i="228"/>
  <c r="Q80" i="222"/>
  <c r="R80" i="222"/>
  <c r="K80" i="222"/>
  <c r="F72" i="228"/>
  <c r="P80" i="222"/>
  <c r="N80" i="222"/>
  <c r="I72" i="228"/>
  <c r="O80" i="222"/>
  <c r="J72" i="228"/>
  <c r="M80" i="222"/>
  <c r="H72" i="228"/>
  <c r="K38" i="222"/>
  <c r="F30" i="228"/>
  <c r="Q38" i="222"/>
  <c r="L38" i="222"/>
  <c r="G30" i="228"/>
  <c r="R38" i="222"/>
  <c r="N38" i="222"/>
  <c r="I30" i="228"/>
  <c r="S38" i="222"/>
  <c r="K30" i="228"/>
  <c r="J38" i="222"/>
  <c r="E30" i="228"/>
  <c r="P38" i="222"/>
  <c r="M38" i="222"/>
  <c r="H30" i="228"/>
  <c r="O38" i="222"/>
  <c r="J30" i="228"/>
  <c r="S89" i="222"/>
  <c r="K81" i="228"/>
  <c r="N89" i="222"/>
  <c r="I81" i="228"/>
  <c r="Q89" i="222"/>
  <c r="L89" i="222"/>
  <c r="G81" i="228"/>
  <c r="J89" i="222"/>
  <c r="E81" i="228"/>
  <c r="R89" i="222"/>
  <c r="K89" i="222"/>
  <c r="F81" i="228"/>
  <c r="P89" i="222"/>
  <c r="O89" i="222"/>
  <c r="J81" i="228"/>
  <c r="M89" i="222"/>
  <c r="H81" i="228"/>
  <c r="Q45" i="222"/>
  <c r="J45" i="222"/>
  <c r="E37" i="228"/>
  <c r="R45" i="222"/>
  <c r="P45" i="222"/>
  <c r="S45" i="222"/>
  <c r="K37" i="228"/>
  <c r="L45" i="222"/>
  <c r="G37" i="228"/>
  <c r="N45" i="222"/>
  <c r="I37" i="228"/>
  <c r="K45" i="222"/>
  <c r="F37" i="228"/>
  <c r="O45" i="222"/>
  <c r="J37" i="228"/>
  <c r="M45" i="222"/>
  <c r="H37" i="228"/>
  <c r="R52" i="222"/>
  <c r="L52" i="222"/>
  <c r="G44" i="228"/>
  <c r="Q52" i="222"/>
  <c r="P52" i="222"/>
  <c r="K52" i="222"/>
  <c r="F44" i="228"/>
  <c r="J52" i="222"/>
  <c r="E44" i="228"/>
  <c r="S52" i="222"/>
  <c r="K44" i="228"/>
  <c r="N52" i="222"/>
  <c r="I44" i="228"/>
  <c r="M52" i="222"/>
  <c r="H44" i="228"/>
  <c r="O52" i="222"/>
  <c r="J44" i="228"/>
  <c r="R57" i="222"/>
  <c r="K57" i="222"/>
  <c r="F49" i="228"/>
  <c r="L57" i="222"/>
  <c r="G49" i="228"/>
  <c r="P57" i="222"/>
  <c r="J57" i="222"/>
  <c r="E49" i="228"/>
  <c r="S57" i="222"/>
  <c r="K49" i="228"/>
  <c r="Q57" i="222"/>
  <c r="N57" i="222"/>
  <c r="I49" i="228"/>
  <c r="M57" i="222"/>
  <c r="H49" i="228"/>
  <c r="O57" i="222"/>
  <c r="J49" i="228"/>
  <c r="S41" i="222"/>
  <c r="K33" i="228"/>
  <c r="K41" i="222"/>
  <c r="F33" i="228"/>
  <c r="N41" i="222"/>
  <c r="I33" i="228"/>
  <c r="R41" i="222"/>
  <c r="L41" i="222"/>
  <c r="G33" i="228"/>
  <c r="J41" i="222"/>
  <c r="E33" i="228"/>
  <c r="P41" i="222"/>
  <c r="Q41" i="222"/>
  <c r="O41" i="222"/>
  <c r="J33" i="228"/>
  <c r="M41" i="222"/>
  <c r="H33" i="228"/>
  <c r="P47" i="222"/>
  <c r="Q47" i="222"/>
  <c r="L47" i="222"/>
  <c r="G39" i="228"/>
  <c r="S47" i="222"/>
  <c r="K39" i="228"/>
  <c r="N47" i="222"/>
  <c r="I39" i="228"/>
  <c r="J47" i="222"/>
  <c r="E39" i="228"/>
  <c r="K47" i="222"/>
  <c r="F39" i="228"/>
  <c r="R47" i="222"/>
  <c r="M47" i="222"/>
  <c r="H39" i="228"/>
  <c r="O47" i="222"/>
  <c r="J39" i="228"/>
  <c r="K93" i="222"/>
  <c r="F85" i="228"/>
  <c r="R93" i="222"/>
  <c r="S93" i="222"/>
  <c r="K85" i="228"/>
  <c r="P93" i="222"/>
  <c r="Q93" i="222"/>
  <c r="L93" i="222"/>
  <c r="G85" i="228"/>
  <c r="J93" i="222"/>
  <c r="E85" i="228"/>
  <c r="N93" i="222"/>
  <c r="I85" i="228"/>
  <c r="O93" i="222"/>
  <c r="J85" i="228"/>
  <c r="M93" i="222"/>
  <c r="H85" i="228"/>
  <c r="Q98" i="222"/>
  <c r="L98" i="222"/>
  <c r="G90" i="228"/>
  <c r="S98" i="222"/>
  <c r="K90" i="228"/>
  <c r="N98" i="222"/>
  <c r="I90" i="228"/>
  <c r="P98" i="222"/>
  <c r="J98" i="222"/>
  <c r="E90" i="228"/>
  <c r="K98" i="222"/>
  <c r="F90" i="228"/>
  <c r="R98" i="222"/>
  <c r="M98" i="222"/>
  <c r="H90" i="228"/>
  <c r="O98" i="222"/>
  <c r="J90" i="228"/>
  <c r="L73" i="222"/>
  <c r="G65" i="228"/>
  <c r="K73" i="222"/>
  <c r="F65" i="228"/>
  <c r="P73" i="222"/>
  <c r="R73" i="222"/>
  <c r="Q73" i="222"/>
  <c r="N73" i="222"/>
  <c r="I65" i="228"/>
  <c r="S73" i="222"/>
  <c r="K65" i="228"/>
  <c r="J73" i="222"/>
  <c r="E65" i="228"/>
  <c r="O73" i="222"/>
  <c r="J65" i="228"/>
  <c r="M73" i="222"/>
  <c r="H65" i="228"/>
  <c r="L81" i="222"/>
  <c r="G73" i="228"/>
  <c r="R81" i="222"/>
  <c r="N81" i="222"/>
  <c r="I73" i="228"/>
  <c r="K81" i="222"/>
  <c r="F73" i="228"/>
  <c r="J81" i="222"/>
  <c r="E73" i="228"/>
  <c r="Q81" i="222"/>
  <c r="P81" i="222"/>
  <c r="S81" i="222"/>
  <c r="K73" i="228"/>
  <c r="M81" i="222"/>
  <c r="H73" i="228"/>
  <c r="O81" i="222"/>
  <c r="J73" i="228"/>
  <c r="L28" i="222"/>
  <c r="G20" i="228"/>
  <c r="K28" i="222"/>
  <c r="F20" i="228"/>
  <c r="J28" i="222"/>
  <c r="E20" i="228"/>
  <c r="N28" i="222"/>
  <c r="I20" i="228"/>
  <c r="P28" i="222"/>
  <c r="S28" i="222"/>
  <c r="K20" i="228"/>
  <c r="Q28" i="222"/>
  <c r="R28" i="222"/>
  <c r="O28" i="222"/>
  <c r="J20" i="228"/>
  <c r="M28" i="222"/>
  <c r="H20" i="228"/>
  <c r="Q62" i="222"/>
  <c r="N62" i="222"/>
  <c r="I54" i="228"/>
  <c r="K62" i="222"/>
  <c r="F54" i="228"/>
  <c r="S62" i="222"/>
  <c r="K54" i="228"/>
  <c r="R62" i="222"/>
  <c r="L62" i="222"/>
  <c r="G54" i="228"/>
  <c r="P62" i="222"/>
  <c r="J62" i="222"/>
  <c r="E54" i="228"/>
  <c r="M62" i="222"/>
  <c r="H54" i="228"/>
  <c r="O62" i="222"/>
  <c r="J54" i="228"/>
  <c r="Q51" i="222"/>
  <c r="L51" i="222"/>
  <c r="G43" i="228"/>
  <c r="K51" i="222"/>
  <c r="F43" i="228"/>
  <c r="R51" i="222"/>
  <c r="S51" i="222"/>
  <c r="K43" i="228"/>
  <c r="J51" i="222"/>
  <c r="E43" i="228"/>
  <c r="N51" i="222"/>
  <c r="I43" i="228"/>
  <c r="P51" i="222"/>
  <c r="O51" i="222"/>
  <c r="J43" i="228"/>
  <c r="M51" i="222"/>
  <c r="H43" i="228"/>
  <c r="J37" i="222"/>
  <c r="E29" i="228"/>
  <c r="K37" i="222"/>
  <c r="F29" i="228"/>
  <c r="N37" i="222"/>
  <c r="I29" i="228"/>
  <c r="S37" i="222"/>
  <c r="K29" i="228"/>
  <c r="L37" i="222"/>
  <c r="G29" i="228"/>
  <c r="P37" i="222"/>
  <c r="R37" i="222"/>
  <c r="Q37" i="222"/>
  <c r="M37" i="222"/>
  <c r="H29" i="228"/>
  <c r="O37" i="222"/>
  <c r="J29" i="228"/>
  <c r="K25" i="222"/>
  <c r="F17" i="228"/>
  <c r="S25" i="222"/>
  <c r="K17" i="228"/>
  <c r="N25" i="222"/>
  <c r="I17" i="228"/>
  <c r="L25" i="222"/>
  <c r="G17" i="228"/>
  <c r="R25" i="222"/>
  <c r="P25" i="222"/>
  <c r="Q25" i="222"/>
  <c r="J25" i="222"/>
  <c r="E17" i="228"/>
  <c r="O25" i="222"/>
  <c r="J17" i="228"/>
  <c r="M25" i="222"/>
  <c r="H17" i="228"/>
  <c r="J74" i="222"/>
  <c r="E66" i="228"/>
  <c r="N74" i="222"/>
  <c r="I66" i="228"/>
  <c r="S74" i="222"/>
  <c r="K66" i="228"/>
  <c r="K74" i="222"/>
  <c r="F66" i="228"/>
  <c r="P74" i="222"/>
  <c r="R74" i="222"/>
  <c r="L74" i="222"/>
  <c r="G66" i="228"/>
  <c r="Q74" i="222"/>
  <c r="M74" i="222"/>
  <c r="H66" i="228"/>
  <c r="O74" i="222"/>
  <c r="J66" i="228"/>
  <c r="R70" i="222"/>
  <c r="Q70" i="222"/>
  <c r="J70" i="222"/>
  <c r="E62" i="228"/>
  <c r="L70" i="222"/>
  <c r="G62" i="228"/>
  <c r="P70" i="222"/>
  <c r="K70" i="222"/>
  <c r="F62" i="228"/>
  <c r="S70" i="222"/>
  <c r="K62" i="228"/>
  <c r="N70" i="222"/>
  <c r="I62" i="228"/>
  <c r="O70" i="222"/>
  <c r="J62" i="228"/>
  <c r="M70" i="222"/>
  <c r="H62" i="228"/>
  <c r="L26" i="222"/>
  <c r="G18" i="228"/>
  <c r="S26" i="222"/>
  <c r="K18" i="228"/>
  <c r="Q26" i="222"/>
  <c r="R26" i="222"/>
  <c r="J26" i="222"/>
  <c r="E18" i="228"/>
  <c r="N26" i="222"/>
  <c r="I18" i="228"/>
  <c r="K26" i="222"/>
  <c r="F18" i="228"/>
  <c r="P26" i="222"/>
  <c r="M26" i="222"/>
  <c r="H18" i="228"/>
  <c r="O26" i="222"/>
  <c r="J18" i="228"/>
  <c r="S32" i="222"/>
  <c r="K24" i="228"/>
  <c r="L32" i="222"/>
  <c r="G24" i="228"/>
  <c r="R32" i="222"/>
  <c r="Q32" i="222"/>
  <c r="N32" i="222"/>
  <c r="I24" i="228"/>
  <c r="K32" i="222"/>
  <c r="F24" i="228"/>
  <c r="P32" i="222"/>
  <c r="J32" i="222"/>
  <c r="E24" i="228"/>
  <c r="O32" i="222"/>
  <c r="J24" i="228"/>
  <c r="M32" i="222"/>
  <c r="H24" i="228"/>
  <c r="K95" i="222"/>
  <c r="F87" i="228"/>
  <c r="L95" i="222"/>
  <c r="G87" i="228"/>
  <c r="Q95" i="222"/>
  <c r="S95" i="222"/>
  <c r="K87" i="228"/>
  <c r="J95" i="222"/>
  <c r="E87" i="228"/>
  <c r="P95" i="222"/>
  <c r="N95" i="222"/>
  <c r="I87" i="228"/>
  <c r="R95" i="222"/>
  <c r="M95" i="222"/>
  <c r="H87" i="228"/>
  <c r="O95" i="222"/>
  <c r="J87" i="228"/>
  <c r="L44" i="222"/>
  <c r="G36" i="228"/>
  <c r="K44" i="222"/>
  <c r="F36" i="228"/>
  <c r="S44" i="222"/>
  <c r="K36" i="228"/>
  <c r="R44" i="222"/>
  <c r="J44" i="222"/>
  <c r="E36" i="228"/>
  <c r="N44" i="222"/>
  <c r="I36" i="228"/>
  <c r="P44" i="222"/>
  <c r="Q44" i="222"/>
  <c r="O44" i="222"/>
  <c r="J36" i="228"/>
  <c r="M44" i="222"/>
  <c r="H36" i="228"/>
  <c r="J33" i="222"/>
  <c r="E25" i="228"/>
  <c r="P33" i="222"/>
  <c r="N33" i="222"/>
  <c r="I25" i="228"/>
  <c r="Q33" i="222"/>
  <c r="S33" i="222"/>
  <c r="K25" i="228"/>
  <c r="K33" i="222"/>
  <c r="F25" i="228"/>
  <c r="L33" i="222"/>
  <c r="G25" i="228"/>
  <c r="R33" i="222"/>
  <c r="M33" i="222"/>
  <c r="H25" i="228"/>
  <c r="O33" i="222"/>
  <c r="J25" i="228"/>
  <c r="Q30" i="222"/>
  <c r="R30" i="222"/>
  <c r="J30" i="222"/>
  <c r="E22" i="228"/>
  <c r="S30" i="222"/>
  <c r="K22" i="228"/>
  <c r="L30" i="222"/>
  <c r="G22" i="228"/>
  <c r="P30" i="222"/>
  <c r="K30" i="222"/>
  <c r="F22" i="228"/>
  <c r="N30" i="222"/>
  <c r="I22" i="228"/>
  <c r="O30" i="222"/>
  <c r="J22" i="228"/>
  <c r="M30" i="222"/>
  <c r="H22" i="228"/>
  <c r="R69" i="222"/>
  <c r="S69" i="222"/>
  <c r="K61" i="228"/>
  <c r="K69" i="222"/>
  <c r="F61" i="228"/>
  <c r="P69" i="222"/>
  <c r="L69" i="222"/>
  <c r="G61" i="228"/>
  <c r="J69" i="222"/>
  <c r="E61" i="228"/>
  <c r="N69" i="222"/>
  <c r="I61" i="228"/>
  <c r="Q69" i="222"/>
  <c r="O69" i="222"/>
  <c r="J61" i="228"/>
  <c r="M69" i="222"/>
  <c r="H61" i="228"/>
  <c r="S72" i="222"/>
  <c r="K64" i="228"/>
  <c r="N72" i="222"/>
  <c r="I64" i="228"/>
  <c r="J72" i="222"/>
  <c r="E64" i="228"/>
  <c r="L72" i="222"/>
  <c r="G64" i="228"/>
  <c r="Q72" i="222"/>
  <c r="K72" i="222"/>
  <c r="F64" i="228"/>
  <c r="P72" i="222"/>
  <c r="R72" i="222"/>
  <c r="M72" i="222"/>
  <c r="H64" i="228"/>
  <c r="O72" i="222"/>
  <c r="J64" i="228"/>
  <c r="K79" i="222"/>
  <c r="F71" i="228"/>
  <c r="L79" i="222"/>
  <c r="G71" i="228"/>
  <c r="Q79" i="222"/>
  <c r="R79" i="222"/>
  <c r="J79" i="222"/>
  <c r="E71" i="228"/>
  <c r="P79" i="222"/>
  <c r="N79" i="222"/>
  <c r="I71" i="228"/>
  <c r="S79" i="222"/>
  <c r="K71" i="228"/>
  <c r="O79" i="222"/>
  <c r="J71" i="228"/>
  <c r="M79" i="222"/>
  <c r="H71" i="228"/>
  <c r="R86" i="222"/>
  <c r="Q86" i="222"/>
  <c r="N86" i="222"/>
  <c r="I78" i="228"/>
  <c r="P86" i="222"/>
  <c r="S86" i="222"/>
  <c r="K78" i="228"/>
  <c r="J86" i="222"/>
  <c r="E78" i="228"/>
  <c r="L86" i="222"/>
  <c r="G78" i="228"/>
  <c r="K86" i="222"/>
  <c r="F78" i="228"/>
  <c r="M86" i="222"/>
  <c r="H78" i="228"/>
  <c r="O86" i="222"/>
  <c r="J78" i="228"/>
  <c r="Q53" i="222"/>
  <c r="S53" i="222"/>
  <c r="K45" i="228"/>
  <c r="P53" i="222"/>
  <c r="K53" i="222"/>
  <c r="F45" i="228"/>
  <c r="L53" i="222"/>
  <c r="G45" i="228"/>
  <c r="N53" i="222"/>
  <c r="I45" i="228"/>
  <c r="R53" i="222"/>
  <c r="J53" i="222"/>
  <c r="E45" i="228"/>
  <c r="M53" i="222"/>
  <c r="H45" i="228"/>
  <c r="O53" i="222"/>
  <c r="J45" i="228"/>
  <c r="S39" i="222"/>
  <c r="K31" i="228"/>
  <c r="R39" i="222"/>
  <c r="L39" i="222"/>
  <c r="G31" i="228"/>
  <c r="N39" i="222"/>
  <c r="I31" i="228"/>
  <c r="P39" i="222"/>
  <c r="K39" i="222"/>
  <c r="F31" i="228"/>
  <c r="Q39" i="222"/>
  <c r="J39" i="222"/>
  <c r="E31" i="228"/>
  <c r="O39" i="222"/>
  <c r="J31" i="228"/>
  <c r="M39" i="222"/>
  <c r="H31" i="228"/>
  <c r="L60" i="222"/>
  <c r="G52" i="228"/>
  <c r="K60" i="222"/>
  <c r="F52" i="228"/>
  <c r="P60" i="222"/>
  <c r="S60" i="222"/>
  <c r="K52" i="228"/>
  <c r="J60" i="222"/>
  <c r="E52" i="228"/>
  <c r="Q60" i="222"/>
  <c r="R60" i="222"/>
  <c r="N60" i="222"/>
  <c r="I52" i="228"/>
  <c r="M60" i="222"/>
  <c r="H52" i="228"/>
  <c r="O60" i="222"/>
  <c r="J52" i="228"/>
  <c r="S31" i="222"/>
  <c r="K23" i="228"/>
  <c r="J31" i="222"/>
  <c r="E23" i="228"/>
  <c r="L31" i="222"/>
  <c r="G23" i="228"/>
  <c r="K31" i="222"/>
  <c r="F23" i="228"/>
  <c r="Q31" i="222"/>
  <c r="P31" i="222"/>
  <c r="N31" i="222"/>
  <c r="I23" i="228"/>
  <c r="R31" i="222"/>
  <c r="O31" i="222"/>
  <c r="J23" i="228"/>
  <c r="M31" i="222"/>
  <c r="H23" i="228"/>
  <c r="L97" i="222"/>
  <c r="G89" i="228"/>
  <c r="R97" i="222"/>
  <c r="P97" i="222"/>
  <c r="Q97" i="222"/>
  <c r="K97" i="222"/>
  <c r="F89" i="228"/>
  <c r="S97" i="222"/>
  <c r="K89" i="228"/>
  <c r="J97" i="222"/>
  <c r="E89" i="228"/>
  <c r="N97" i="222"/>
  <c r="I89" i="228"/>
  <c r="M97" i="222"/>
  <c r="H89" i="228"/>
  <c r="O97" i="222"/>
  <c r="J89" i="228"/>
  <c r="N83" i="222"/>
  <c r="I75" i="228"/>
  <c r="K83" i="222"/>
  <c r="F75" i="228"/>
  <c r="Q83" i="222"/>
  <c r="R83" i="222"/>
  <c r="P83" i="222"/>
  <c r="L83" i="222"/>
  <c r="G75" i="228"/>
  <c r="S83" i="222"/>
  <c r="K75" i="228"/>
  <c r="J83" i="222"/>
  <c r="E75" i="228"/>
  <c r="O83" i="222"/>
  <c r="J75" i="228"/>
  <c r="M83" i="222"/>
  <c r="H75" i="228"/>
  <c r="R92" i="222"/>
  <c r="K92" i="222"/>
  <c r="F84" i="228"/>
  <c r="Q92" i="222"/>
  <c r="J92" i="222"/>
  <c r="E84" i="228"/>
  <c r="L92" i="222"/>
  <c r="G84" i="228"/>
  <c r="S92" i="222"/>
  <c r="K84" i="228"/>
  <c r="N92" i="222"/>
  <c r="I84" i="228"/>
  <c r="P92" i="222"/>
  <c r="O92" i="222"/>
  <c r="J84" i="228"/>
  <c r="M92" i="222"/>
  <c r="H84" i="228"/>
  <c r="J50" i="222"/>
  <c r="E42" i="228"/>
  <c r="K50" i="222"/>
  <c r="F42" i="228"/>
  <c r="Q50" i="222"/>
  <c r="L50" i="222"/>
  <c r="G42" i="228"/>
  <c r="N50" i="222"/>
  <c r="I42" i="228"/>
  <c r="P50" i="222"/>
  <c r="R50" i="222"/>
  <c r="S50" i="222"/>
  <c r="K42" i="228"/>
  <c r="O50" i="222"/>
  <c r="J42" i="228"/>
  <c r="M50" i="222"/>
  <c r="H42" i="228"/>
  <c r="Q27" i="222"/>
  <c r="R27" i="222"/>
  <c r="P27" i="222"/>
  <c r="K27" i="222"/>
  <c r="F19" i="228"/>
  <c r="S27" i="222"/>
  <c r="K19" i="228"/>
  <c r="N27" i="222"/>
  <c r="I19" i="228"/>
  <c r="J27" i="222"/>
  <c r="E19" i="228"/>
  <c r="L27" i="222"/>
  <c r="G19" i="228"/>
  <c r="M27" i="222"/>
  <c r="H19" i="228"/>
  <c r="O27" i="222"/>
  <c r="J19" i="228"/>
  <c r="Q88" i="222"/>
  <c r="S88" i="222"/>
  <c r="K80" i="228"/>
  <c r="L88" i="222"/>
  <c r="G80" i="228"/>
  <c r="K88" i="222"/>
  <c r="F80" i="228"/>
  <c r="N88" i="222"/>
  <c r="I80" i="228"/>
  <c r="P88" i="222"/>
  <c r="R88" i="222"/>
  <c r="J88" i="222"/>
  <c r="E80" i="228"/>
  <c r="M88" i="222"/>
  <c r="H80" i="228"/>
  <c r="O88" i="222"/>
  <c r="J80" i="228"/>
  <c r="R82" i="222"/>
  <c r="P82" i="222"/>
  <c r="J82" i="222"/>
  <c r="E74" i="228"/>
  <c r="N82" i="222"/>
  <c r="I74" i="228"/>
  <c r="K82" i="222"/>
  <c r="F74" i="228"/>
  <c r="Q82" i="222"/>
  <c r="L82" i="222"/>
  <c r="G74" i="228"/>
  <c r="S82" i="222"/>
  <c r="K74" i="228"/>
  <c r="O82" i="222"/>
  <c r="J74" i="228"/>
  <c r="M82" i="222"/>
  <c r="H74" i="228"/>
  <c r="N78" i="222"/>
  <c r="I70" i="228"/>
  <c r="S78" i="222"/>
  <c r="K70" i="228"/>
  <c r="J78" i="222"/>
  <c r="E70" i="228"/>
  <c r="R78" i="222"/>
  <c r="K78" i="222"/>
  <c r="F70" i="228"/>
  <c r="L78" i="222"/>
  <c r="G70" i="228"/>
  <c r="Q78" i="222"/>
  <c r="P78" i="222"/>
  <c r="O78" i="222"/>
  <c r="J70" i="228"/>
  <c r="M78" i="222"/>
  <c r="H70" i="228"/>
  <c r="N90" i="222"/>
  <c r="I82" i="228"/>
  <c r="J90" i="222"/>
  <c r="E82" i="228"/>
  <c r="K90" i="222"/>
  <c r="F82" i="228"/>
  <c r="S90" i="222"/>
  <c r="K82" i="228"/>
  <c r="R90" i="222"/>
  <c r="P90" i="222"/>
  <c r="Q90" i="222"/>
  <c r="L90" i="222"/>
  <c r="G82" i="228"/>
  <c r="O90" i="222"/>
  <c r="J82" i="228"/>
  <c r="M90" i="222"/>
  <c r="H82" i="228"/>
  <c r="P34" i="222"/>
  <c r="J34" i="222"/>
  <c r="E26" i="228"/>
  <c r="K34" i="222"/>
  <c r="F26" i="228"/>
  <c r="Q34" i="222"/>
  <c r="L34" i="222"/>
  <c r="G26" i="228"/>
  <c r="R34" i="222"/>
  <c r="N34" i="222"/>
  <c r="I26" i="228"/>
  <c r="S34" i="222"/>
  <c r="K26" i="228"/>
  <c r="M34" i="222"/>
  <c r="H26" i="228"/>
  <c r="O34" i="222"/>
  <c r="J26" i="228"/>
  <c r="Q24" i="222"/>
  <c r="P24" i="222"/>
  <c r="J24" i="222"/>
  <c r="E16" i="228"/>
  <c r="L24" i="222"/>
  <c r="G16" i="228"/>
  <c r="R24" i="222"/>
  <c r="N24" i="222"/>
  <c r="I16" i="228"/>
  <c r="K24" i="222"/>
  <c r="F16" i="228"/>
  <c r="S24" i="222"/>
  <c r="K16" i="228"/>
  <c r="O24" i="222"/>
  <c r="J16" i="228"/>
  <c r="M24" i="222"/>
  <c r="H16" i="228"/>
  <c r="L66" i="222"/>
  <c r="G58" i="228"/>
  <c r="Q66" i="222"/>
  <c r="S66" i="222"/>
  <c r="K58" i="228"/>
  <c r="K66" i="222"/>
  <c r="F58" i="228"/>
  <c r="P66" i="222"/>
  <c r="N66" i="222"/>
  <c r="I58" i="228"/>
  <c r="R66" i="222"/>
  <c r="J66" i="222"/>
  <c r="E58" i="228"/>
  <c r="O66" i="222"/>
  <c r="J58" i="228"/>
  <c r="M66" i="222"/>
  <c r="H58" i="228"/>
  <c r="R59" i="222"/>
  <c r="S59" i="222"/>
  <c r="K51" i="228"/>
  <c r="J59" i="222"/>
  <c r="E51" i="228"/>
  <c r="N59" i="222"/>
  <c r="I51" i="228"/>
  <c r="L59" i="222"/>
  <c r="G51" i="228"/>
  <c r="Q59" i="222"/>
  <c r="P59" i="222"/>
  <c r="K59" i="222"/>
  <c r="F51" i="228"/>
  <c r="M59" i="222"/>
  <c r="H51" i="228"/>
  <c r="O59" i="222"/>
  <c r="J51" i="228"/>
  <c r="N100" i="222"/>
  <c r="Q100" i="222"/>
  <c r="S100" i="222"/>
  <c r="K92" i="228"/>
  <c r="J100" i="222"/>
  <c r="E92" i="228"/>
  <c r="P100" i="222"/>
  <c r="R100" i="222"/>
  <c r="L100" i="222"/>
  <c r="K100" i="222"/>
  <c r="F92" i="228"/>
  <c r="O100" i="222"/>
  <c r="M100" i="222"/>
  <c r="Q96" i="222"/>
  <c r="P96" i="222"/>
  <c r="J96" i="222"/>
  <c r="E88" i="228"/>
  <c r="N96" i="222"/>
  <c r="I88" i="228"/>
  <c r="K96" i="222"/>
  <c r="F88" i="228"/>
  <c r="L96" i="222"/>
  <c r="G88" i="228"/>
  <c r="R96" i="222"/>
  <c r="S96" i="222"/>
  <c r="K88" i="228"/>
  <c r="O96" i="222"/>
  <c r="J88" i="228"/>
  <c r="M96" i="222"/>
  <c r="H88" i="228"/>
  <c r="R99" i="222"/>
  <c r="J99" i="222"/>
  <c r="E91" i="228"/>
  <c r="Q99" i="222"/>
  <c r="K99" i="222"/>
  <c r="F91" i="228"/>
  <c r="N99" i="222"/>
  <c r="I91" i="228"/>
  <c r="L99" i="222"/>
  <c r="G91" i="228"/>
  <c r="S99" i="222"/>
  <c r="K91" i="228"/>
  <c r="P99" i="222"/>
  <c r="M99" i="222"/>
  <c r="H91" i="228"/>
  <c r="O99" i="222"/>
  <c r="J91" i="228"/>
  <c r="P75" i="222"/>
  <c r="J75" i="222"/>
  <c r="E67" i="228"/>
  <c r="L75" i="222"/>
  <c r="G67" i="228"/>
  <c r="Q75" i="222"/>
  <c r="K75" i="222"/>
  <c r="F67" i="228"/>
  <c r="R75" i="222"/>
  <c r="N75" i="222"/>
  <c r="I67" i="228"/>
  <c r="S75" i="222"/>
  <c r="K67" i="228"/>
  <c r="M75" i="222"/>
  <c r="H67" i="228"/>
  <c r="O75" i="222"/>
  <c r="J67" i="228"/>
  <c r="J29" i="222"/>
  <c r="E21" i="228"/>
  <c r="Q29" i="222"/>
  <c r="P29" i="222"/>
  <c r="N29" i="222"/>
  <c r="I21" i="228"/>
  <c r="R29" i="222"/>
  <c r="L29" i="222"/>
  <c r="G21" i="228"/>
  <c r="S29" i="222"/>
  <c r="K21" i="228"/>
  <c r="K29" i="222"/>
  <c r="F21" i="228"/>
  <c r="M29" i="222"/>
  <c r="H21" i="228"/>
  <c r="O29" i="222"/>
  <c r="J21" i="228"/>
  <c r="S85" i="222"/>
  <c r="K77" i="228"/>
  <c r="L85" i="222"/>
  <c r="G77" i="228"/>
  <c r="Q85" i="222"/>
  <c r="R85" i="222"/>
  <c r="J85" i="222"/>
  <c r="E77" i="228"/>
  <c r="K85" i="222"/>
  <c r="F77" i="228"/>
  <c r="N85" i="222"/>
  <c r="I77" i="228"/>
  <c r="P85" i="222"/>
  <c r="M85" i="222"/>
  <c r="H77" i="228"/>
  <c r="O85" i="222"/>
  <c r="J77" i="228"/>
  <c r="R48" i="222"/>
  <c r="J48" i="222"/>
  <c r="E40" i="228"/>
  <c r="K48" i="222"/>
  <c r="F40" i="228"/>
  <c r="N48" i="222"/>
  <c r="I40" i="228"/>
  <c r="S48" i="222"/>
  <c r="K40" i="228"/>
  <c r="L48" i="222"/>
  <c r="G40" i="228"/>
  <c r="Q48" i="222"/>
  <c r="P48" i="222"/>
  <c r="M48" i="222"/>
  <c r="H40" i="228"/>
  <c r="O48" i="222"/>
  <c r="J40" i="228"/>
  <c r="K56" i="222"/>
  <c r="F48" i="228"/>
  <c r="N56" i="222"/>
  <c r="I48" i="228"/>
  <c r="J56" i="222"/>
  <c r="E48" i="228"/>
  <c r="Q56" i="222"/>
  <c r="S56" i="222"/>
  <c r="K48" i="228"/>
  <c r="P56" i="222"/>
  <c r="R56" i="222"/>
  <c r="L56" i="222"/>
  <c r="G48" i="228"/>
  <c r="M56" i="222"/>
  <c r="H48" i="228"/>
  <c r="O56" i="222"/>
  <c r="J48" i="228"/>
  <c r="Q54" i="222"/>
  <c r="S54" i="222"/>
  <c r="K46" i="228"/>
  <c r="J54" i="222"/>
  <c r="E46" i="228"/>
  <c r="N54" i="222"/>
  <c r="I46" i="228"/>
  <c r="K54" i="222"/>
  <c r="F46" i="228"/>
  <c r="P54" i="222"/>
  <c r="L54" i="222"/>
  <c r="G46" i="228"/>
  <c r="R54" i="222"/>
  <c r="O54" i="222"/>
  <c r="J46" i="228"/>
  <c r="M54" i="222"/>
  <c r="H46" i="228"/>
  <c r="P49" i="222"/>
  <c r="Q49" i="222"/>
  <c r="N49" i="222"/>
  <c r="I41" i="228"/>
  <c r="L49" i="222"/>
  <c r="G41" i="228"/>
  <c r="S49" i="222"/>
  <c r="K41" i="228"/>
  <c r="K49" i="222"/>
  <c r="F41" i="228"/>
  <c r="R49" i="222"/>
  <c r="J49" i="222"/>
  <c r="E41" i="228"/>
  <c r="M49" i="222"/>
  <c r="H41" i="228"/>
  <c r="O49" i="222"/>
  <c r="J41" i="228"/>
  <c r="N84" i="222"/>
  <c r="I76" i="228"/>
  <c r="Q84" i="222"/>
  <c r="J84" i="222"/>
  <c r="E76" i="228"/>
  <c r="S84" i="222"/>
  <c r="K76" i="228"/>
  <c r="P84" i="222"/>
  <c r="R84" i="222"/>
  <c r="L84" i="222"/>
  <c r="G76" i="228"/>
  <c r="K84" i="222"/>
  <c r="F76" i="228"/>
  <c r="O84" i="222"/>
  <c r="J76" i="228"/>
  <c r="M84" i="222"/>
  <c r="H76" i="228"/>
  <c r="J76" i="222"/>
  <c r="E68" i="228"/>
  <c r="K76" i="222"/>
  <c r="F68" i="228"/>
  <c r="L76" i="222"/>
  <c r="G68" i="228"/>
  <c r="S76" i="222"/>
  <c r="K68" i="228"/>
  <c r="N76" i="222"/>
  <c r="I68" i="228"/>
  <c r="R76" i="222"/>
  <c r="P76" i="222"/>
  <c r="Q76" i="222"/>
  <c r="M76" i="222"/>
  <c r="H68" i="228"/>
  <c r="O76" i="222"/>
  <c r="J68" i="228"/>
  <c r="Q43" i="222"/>
  <c r="R43" i="222"/>
  <c r="J43" i="222"/>
  <c r="E35" i="228"/>
  <c r="L43" i="222"/>
  <c r="G35" i="228"/>
  <c r="S43" i="222"/>
  <c r="K35" i="228"/>
  <c r="P43" i="222"/>
  <c r="N43" i="222"/>
  <c r="I35" i="228"/>
  <c r="K43" i="222"/>
  <c r="F35" i="228"/>
  <c r="O43" i="222"/>
  <c r="J35" i="228"/>
  <c r="M43" i="222"/>
  <c r="H35" i="228"/>
  <c r="J87" i="222"/>
  <c r="E79" i="228"/>
  <c r="P87" i="222"/>
  <c r="Q87" i="222"/>
  <c r="S87" i="222"/>
  <c r="K79" i="228"/>
  <c r="L87" i="222"/>
  <c r="G79" i="228"/>
  <c r="K87" i="222"/>
  <c r="F79" i="228"/>
  <c r="R87" i="222"/>
  <c r="N87" i="222"/>
  <c r="I79" i="228"/>
  <c r="M87" i="222"/>
  <c r="H79" i="228"/>
  <c r="O87" i="222"/>
  <c r="J79" i="228"/>
  <c r="J91" i="222"/>
  <c r="E83" i="228"/>
  <c r="L91" i="222"/>
  <c r="G83" i="228"/>
  <c r="S91" i="222"/>
  <c r="K83" i="228"/>
  <c r="N91" i="222"/>
  <c r="I83" i="228"/>
  <c r="Q91" i="222"/>
  <c r="R91" i="222"/>
  <c r="P91" i="222"/>
  <c r="K91" i="222"/>
  <c r="F83" i="228"/>
  <c r="O91" i="222"/>
  <c r="J83" i="228"/>
  <c r="M91" i="222"/>
  <c r="H83" i="228"/>
  <c r="R65" i="222"/>
  <c r="K65" i="222"/>
  <c r="F57" i="228"/>
  <c r="P65" i="222"/>
  <c r="L65" i="222"/>
  <c r="G57" i="228"/>
  <c r="S65" i="222"/>
  <c r="K57" i="228"/>
  <c r="J65" i="222"/>
  <c r="E57" i="228"/>
  <c r="N65" i="222"/>
  <c r="I57" i="228"/>
  <c r="Q65" i="222"/>
  <c r="M65" i="222"/>
  <c r="H57" i="228"/>
  <c r="O65" i="222"/>
  <c r="J57" i="228"/>
  <c r="L40" i="222"/>
  <c r="G32" i="228"/>
  <c r="K40" i="222"/>
  <c r="F32" i="228"/>
  <c r="N40" i="222"/>
  <c r="I32" i="228"/>
  <c r="Q40" i="222"/>
  <c r="P40" i="222"/>
  <c r="J40" i="222"/>
  <c r="E32" i="228"/>
  <c r="S40" i="222"/>
  <c r="K32" i="228"/>
  <c r="R40" i="222"/>
  <c r="M40" i="222"/>
  <c r="H32" i="228"/>
  <c r="O40" i="222"/>
  <c r="J32" i="228"/>
  <c r="R61" i="222"/>
  <c r="K61" i="222"/>
  <c r="F53" i="228"/>
  <c r="Q61" i="222"/>
  <c r="P61" i="222"/>
  <c r="S61" i="222"/>
  <c r="K53" i="228"/>
  <c r="L61" i="222"/>
  <c r="G53" i="228"/>
  <c r="N61" i="222"/>
  <c r="I53" i="228"/>
  <c r="J61" i="222"/>
  <c r="E53" i="228"/>
  <c r="O61" i="222"/>
  <c r="J53" i="228"/>
  <c r="M61" i="222"/>
  <c r="H53" i="228"/>
  <c r="J58" i="222"/>
  <c r="E50" i="228"/>
  <c r="K58" i="222"/>
  <c r="F50" i="228"/>
  <c r="Q58" i="222"/>
  <c r="N58" i="222"/>
  <c r="I50" i="228"/>
  <c r="R58" i="222"/>
  <c r="P58" i="222"/>
  <c r="L58" i="222"/>
  <c r="G50" i="228"/>
  <c r="S58" i="222"/>
  <c r="K50" i="228"/>
  <c r="O58" i="222"/>
  <c r="J50" i="228"/>
  <c r="M58" i="222"/>
  <c r="H50" i="228"/>
  <c r="S8" i="187"/>
  <c r="S11" i="187"/>
  <c r="J93" i="228"/>
  <c r="Y24" i="222"/>
  <c r="P8" i="187"/>
  <c r="Z24" i="222"/>
  <c r="G93" i="228"/>
  <c r="G8" i="187"/>
  <c r="I92" i="228"/>
  <c r="AE26" i="222"/>
  <c r="AJ26" i="222"/>
  <c r="AF26" i="222"/>
  <c r="E93" i="228"/>
  <c r="E8" i="187"/>
  <c r="E6" i="222"/>
  <c r="V12" i="187"/>
  <c r="F93" i="228"/>
  <c r="B2" i="187"/>
  <c r="H92" i="228"/>
  <c r="AF25" i="222"/>
  <c r="AE25" i="222"/>
  <c r="AJ25" i="222"/>
  <c r="J92" i="228"/>
  <c r="AE27" i="222"/>
  <c r="AJ27" i="222"/>
  <c r="AF27" i="222"/>
  <c r="AF28" i="222"/>
  <c r="AE28" i="222"/>
  <c r="AJ28" i="222"/>
  <c r="H93" i="228"/>
  <c r="J8" i="187"/>
  <c r="G92" i="228"/>
  <c r="AE24" i="222"/>
  <c r="AJ24" i="222"/>
  <c r="AF24" i="222"/>
  <c r="I93" i="228"/>
  <c r="M8" i="187"/>
  <c r="K93" i="228"/>
  <c r="E11" i="187"/>
  <c r="L8" i="187"/>
  <c r="K8" i="187"/>
  <c r="AK27" i="222"/>
  <c r="AL27" i="222"/>
  <c r="AL25" i="222"/>
  <c r="AK25" i="222"/>
  <c r="Q8" i="187"/>
  <c r="R8" i="187"/>
  <c r="AK24" i="222"/>
  <c r="AL24" i="222"/>
  <c r="I8" i="187"/>
  <c r="H8" i="187"/>
  <c r="N8" i="187"/>
  <c r="O8" i="187"/>
  <c r="AK28" i="222"/>
  <c r="AL28" i="222"/>
  <c r="AL26" i="222"/>
  <c r="AK26" i="222"/>
</calcChain>
</file>

<file path=xl/comments1.xml><?xml version="1.0" encoding="utf-8"?>
<comments xmlns="http://schemas.openxmlformats.org/spreadsheetml/2006/main">
  <authors>
    <author>Darin Hargraves</author>
  </authors>
  <commentList>
    <comment ref="E10" authorId="0">
      <text>
        <r>
          <rPr>
            <b/>
            <u/>
            <sz val="9"/>
            <color indexed="81"/>
            <rFont val="Tahoma"/>
            <family val="2"/>
          </rPr>
          <t>This KPI is deemed positive (green) if it is Level 2 or better.</t>
        </r>
        <r>
          <rPr>
            <b/>
            <sz val="9"/>
            <color indexed="81"/>
            <rFont val="Tahoma"/>
            <family val="2"/>
          </rPr>
          <t xml:space="preserve">  See below for a description of the APPA scale:</t>
        </r>
        <r>
          <rPr>
            <sz val="9"/>
            <color indexed="81"/>
            <rFont val="Tahoma"/>
            <family val="2"/>
          </rPr>
          <t xml:space="preserve">
</t>
        </r>
        <r>
          <rPr>
            <sz val="16"/>
            <color indexed="81"/>
            <rFont val="Tahoma"/>
            <family val="2"/>
          </rPr>
          <t xml:space="preserve">
</t>
        </r>
        <r>
          <rPr>
            <b/>
            <sz val="16"/>
            <color indexed="81"/>
            <rFont val="Tahoma"/>
            <family val="2"/>
          </rPr>
          <t>Levels of Cleaning</t>
        </r>
        <r>
          <rPr>
            <b/>
            <sz val="9"/>
            <color indexed="81"/>
            <rFont val="Tahoma"/>
            <family val="2"/>
          </rPr>
          <t xml:space="preserve">
Custodial Staffing Guidelines for Educational Facilities, 1992
APPA, The Association of Higher Education Facilities Officers</t>
        </r>
        <r>
          <rPr>
            <sz val="9"/>
            <color indexed="81"/>
            <rFont val="Tahoma"/>
            <family val="2"/>
          </rPr>
          <t xml:space="preserve">
</t>
        </r>
        <r>
          <rPr>
            <b/>
            <sz val="9"/>
            <color indexed="81"/>
            <rFont val="Tahoma"/>
            <family val="2"/>
          </rPr>
          <t>Level 1 – Orderly</t>
        </r>
        <r>
          <rPr>
            <sz val="9"/>
            <color indexed="81"/>
            <rFont val="Tahoma"/>
            <family val="2"/>
          </rPr>
          <t xml:space="preserve">
This level establishes cleaning at the highest level. It was Spotlessness developed for the corporate suite, the donated building or the historical focal point. This is show-quality cleaning for that prime facility.
 •Floors and base mouldings shine and/or are bright and clean; colors are fresh. There is no buildup in corners or along walls.
 •All vertical and horizontal surfaces have a freshly cleaned or polished appearance and have no accumulation of dust, dirt, marks, streaks, smudges or fingerprints.
 •Washroom and shower tile and fixtures gleam and are odor free. Supplies are adequate.
 •Trash containers and pencil sharpeners are empty, clean and odor-free. 
</t>
        </r>
        <r>
          <rPr>
            <b/>
            <sz val="9"/>
            <color indexed="81"/>
            <rFont val="Tahoma"/>
            <family val="2"/>
          </rPr>
          <t xml:space="preserve">
Level 2 – Ordinary</t>
        </r>
        <r>
          <rPr>
            <sz val="9"/>
            <color indexed="81"/>
            <rFont val="Tahoma"/>
            <family val="2"/>
          </rPr>
          <t xml:space="preserve">
This level is the base upon which this study is established. Tidiness is the level at which cleaning should be maintained. Lower levels for washrooms, changing/locker rooms and similar type facilities are not acceptable.
 •Floors and base mouldings shine and/or are bright and clean. There is no buildup in corners or along walls, but there can be up to two days’ worth of dirt, dust, stains or streaks.
 •All vertical and horizontal surfaces are clean, but marks, dust, smudges and fingerprints are noticeable with close observation.
 •Washroom and shower tile and fixtures gleam and are odor free. Supplies are adequate.
 •Trash containers and pencil sharpeners are empty, clean and odor-free. 
</t>
        </r>
        <r>
          <rPr>
            <b/>
            <sz val="9"/>
            <color indexed="81"/>
            <rFont val="Tahoma"/>
            <family val="2"/>
          </rPr>
          <t xml:space="preserve">
Level 3 – Casual</t>
        </r>
        <r>
          <rPr>
            <sz val="9"/>
            <color indexed="81"/>
            <rFont val="Tahoma"/>
            <family val="2"/>
          </rPr>
          <t xml:space="preserve">
This level reflects the first budget cut, or some other staffing- related Inattention problem. It is a lowering of normal expectations. While not totally acceptable, it has yet to reach an unacceptable level of cleanliness.
 •Floors are swept clean, but upon observation dust, dirt and stains, as well as a buildup of dirt, dust and/or floor finish in corners and along walls, can be seen.
 •There are dull spots and/or matted carpet in walking lanes and streaks and splashes on base molding.
 •All vertical and horizontal surfaces have obvious dust, dirt, marks, smudges and fingerprints.
 •Lamps all work and all fixtures are clean. 
•Trash containers and pencil sharpeners are empty, clean and odor-free. 
</t>
        </r>
        <r>
          <rPr>
            <b/>
            <sz val="9"/>
            <color indexed="81"/>
            <rFont val="Tahoma"/>
            <family val="2"/>
          </rPr>
          <t xml:space="preserve">
Level 4 – Moderate</t>
        </r>
        <r>
          <rPr>
            <sz val="9"/>
            <color indexed="81"/>
            <rFont val="Tahoma"/>
            <family val="2"/>
          </rPr>
          <t xml:space="preserve">
This level reflects the second budget cut, or some other significant Dinginess staffing-related problem. Areas are becoming unacceptable. People begin to accept an environment lacking normal cleanliness. In fact, the facility begins to constantly look like it requires a good “spring cleaning.”
 •Floors are swept clean, but are dull. Colors are dingy and there is an obvious buildup of dust, dirt and/or floor finish in corners and along walls. Moulding is dull and contains streaks and splashes.
 •All vertical and horizontal surfaces have conspicuous dust, dirt, smudges, fingerprints and marks that will be difficult to remove.
 •Less than 5 percent of lamps are burned out and fixtures are dingy. 
•Trash containers and pencil sharpeners have old trash and shavings. They are stained and marked. Trash cans smell sour. 
</t>
        </r>
        <r>
          <rPr>
            <b/>
            <sz val="9"/>
            <color indexed="81"/>
            <rFont val="Tahoma"/>
            <family val="2"/>
          </rPr>
          <t xml:space="preserve">
Level 5 – Unkempt Neglect</t>
        </r>
        <r>
          <rPr>
            <sz val="9"/>
            <color indexed="81"/>
            <rFont val="Tahoma"/>
            <family val="2"/>
          </rPr>
          <t xml:space="preserve">
This is the final and lowest level. The trucking industry would call this “just-in-time cleaning.” The facility is always dirty, with cleaning accomplished at an unacceptable level.
 •Floors and carpets are dirty and have visible wear and/or pitting. Colors are faded and dingy and there is a conspicuous buildup of dirt, dust and/or floor finish in corners and along walls. Base moulding is dirty, stained and streaked. Gum, stains, dirt dust balls and trash are broadcast.
 •All vertical and horizontal surfaces have major accumulations of dust, dirt, smudges and fingerprints, as well as damage. It is evident that no maintenance or cleaning is done on these surfaces.
 •More than 5 percent of lamps are burned out and fixtures are dirty with dust balls and flies.
 •Trash containers and pencil sharpeners overflow. They are stained and marked. Trash containers smell sour 
</t>
        </r>
      </text>
    </comment>
  </commentList>
</comments>
</file>

<file path=xl/comments2.xml><?xml version="1.0" encoding="utf-8"?>
<comments xmlns="http://schemas.openxmlformats.org/spreadsheetml/2006/main">
  <authors>
    <author>Darin Hargraves</author>
  </authors>
  <commentList>
    <comment ref="H23" authorId="0">
      <text>
        <r>
          <rPr>
            <b/>
            <sz val="9"/>
            <color indexed="81"/>
            <rFont val="Tahoma"/>
            <family val="2"/>
          </rPr>
          <t>Darin Hargraves:</t>
        </r>
        <r>
          <rPr>
            <sz val="9"/>
            <color indexed="81"/>
            <rFont val="Tahoma"/>
            <family val="2"/>
          </rPr>
          <t xml:space="preserve">
$190,250 removed per Chad.</t>
        </r>
      </text>
    </comment>
  </commentList>
</comments>
</file>

<file path=xl/comments3.xml><?xml version="1.0" encoding="utf-8"?>
<comments xmlns="http://schemas.openxmlformats.org/spreadsheetml/2006/main">
  <authors>
    <author>Darin Hargraves</author>
  </authors>
  <commentList>
    <comment ref="A9" authorId="0">
      <text>
        <r>
          <rPr>
            <b/>
            <sz val="9"/>
            <color indexed="81"/>
            <rFont val="Tahoma"/>
            <family val="2"/>
          </rPr>
          <t>APPA Levels of Cleaning</t>
        </r>
        <r>
          <rPr>
            <sz val="9"/>
            <color indexed="81"/>
            <rFont val="Tahoma"/>
            <family val="2"/>
          </rPr>
          <t xml:space="preserve">
</t>
        </r>
        <r>
          <rPr>
            <i/>
            <sz val="9"/>
            <color indexed="81"/>
            <rFont val="Tahoma"/>
            <family val="2"/>
          </rPr>
          <t>Custodial Staffing Guidelines for Educational Facilities, 1992
APPA, The Association of Higher Education Facilities Officers</t>
        </r>
        <r>
          <rPr>
            <sz val="9"/>
            <color indexed="81"/>
            <rFont val="Tahoma"/>
            <family val="2"/>
          </rPr>
          <t xml:space="preserve">
</t>
        </r>
        <r>
          <rPr>
            <b/>
            <sz val="9"/>
            <color indexed="81"/>
            <rFont val="Tahoma"/>
            <family val="2"/>
          </rPr>
          <t>Level 1 – Orderly</t>
        </r>
        <r>
          <rPr>
            <sz val="9"/>
            <color indexed="81"/>
            <rFont val="Tahoma"/>
            <family val="2"/>
          </rPr>
          <t xml:space="preserve">
This level establishes cleaning at the highest level. It was Spotlessness developed for the corporate suite, the donated building or the historical focal point. This is show-quality cleaning for that prime facility.
 •Floors and base mouldings shine and/or are bright and clean; colors are fresh. There is no buildup in corners or along walls.
 •All vertical and horizontal surfaces have a freshly cleaned or polished appearance and have no accumulation of dust, dirt, marks, streaks, smudges or fingerprints.
 •Washroom and shower tile and fixtures gleam and are odor free. Supplies are adequate.
 •Trash containers and pencil sharpeners are empty, clean and odor-free. 
</t>
        </r>
        <r>
          <rPr>
            <b/>
            <sz val="9"/>
            <color indexed="81"/>
            <rFont val="Tahoma"/>
            <family val="2"/>
          </rPr>
          <t>Level 2 – Ordinary</t>
        </r>
        <r>
          <rPr>
            <sz val="9"/>
            <color indexed="81"/>
            <rFont val="Tahoma"/>
            <family val="2"/>
          </rPr>
          <t xml:space="preserve">
This level is the base upon which this study is established. Tidiness is the level at which cleaning should be maintained. Lower levels for washrooms, changing/locker rooms and similar type facilities are not acceptable.
 •Floors and base mouldings shine and/or are bright and clean. There is no buildup in corners or along walls, but there can be up to two days’ worth of dirt, dust, stains or streaks.
 •All vertical and horizontal surfaces are clean, but marks, dust, smudges and fingerprints are noticeable with close observation.
 •Washroom and shower tile and fixtures gleam and are odor free. Supplies are adequate.
 •Trash containers and pencil sharpeners are empty, clean and odor-free. 
</t>
        </r>
        <r>
          <rPr>
            <b/>
            <sz val="9"/>
            <color indexed="81"/>
            <rFont val="Tahoma"/>
            <family val="2"/>
          </rPr>
          <t xml:space="preserve">
Level 3 – Casual</t>
        </r>
        <r>
          <rPr>
            <sz val="9"/>
            <color indexed="81"/>
            <rFont val="Tahoma"/>
            <family val="2"/>
          </rPr>
          <t xml:space="preserve">
This level reflects the first budget cut, or some other staffing- related Inattention problem. It is a lowering of normal expectations. While not totally acceptable, it has yet to reach an unacceptable level of cleanliness.
 •Floors are swept clean, but upon observation dust, dirt and stains, as well as a buildup of dirt, dust and/or floor finish in corners and along walls, can be seen.
 •There are dull spots and/or matted carpet in walking lanes and streaks and splashes on base molding.
 •All vertical and horizontal surfaces have obvious dust, dirt, marks, smudges and fingerprints.
 •Lamps all work and all fixtures are clean. 
•Trash containers and pencil sharpeners are empty, clean and odor-free. 
</t>
        </r>
        <r>
          <rPr>
            <b/>
            <sz val="9"/>
            <color indexed="81"/>
            <rFont val="Tahoma"/>
            <family val="2"/>
          </rPr>
          <t xml:space="preserve">
Level 4 – Moderate</t>
        </r>
        <r>
          <rPr>
            <sz val="9"/>
            <color indexed="81"/>
            <rFont val="Tahoma"/>
            <family val="2"/>
          </rPr>
          <t xml:space="preserve">
This level reflects the second budget cut, or some other significant Dinginess staffing-related problem. Areas are becoming unacceptable. People begin to accept an environment lacking normal cleanliness. In fact, the facility begins to constantly look like it requires a good “spring cleaning.”
 •Floors are swept clean, but are dull. Colors are dingy and there is an obvious buildup of dust, dirt and/or floor finish in corners and along walls. Moulding is dull and contains streaks and splashes.
 •All vertical and horizontal surfaces have conspicuous dust, dirt, smudges, fingerprints and marks that will be difficult to remove.
 •Less than 5 percent of lamps are burned out and fixtures are dingy. 
•Trash containers and pencil sharpeners have old trash and shavings. They are stained and marked. Trash cans smell sour. 
This KPI is deemed positive (green) if it is Level 2 or better.  See below for a description of the APPA scale:
Levels of Cleaning
Custodial Staffing Guidelines for Educational Facilities, 1992
APPA, The Association of Higher Education Facilities Officers
</t>
        </r>
        <r>
          <rPr>
            <b/>
            <sz val="9"/>
            <color indexed="81"/>
            <rFont val="Tahoma"/>
            <family val="2"/>
          </rPr>
          <t>Level 1 – Orderly</t>
        </r>
        <r>
          <rPr>
            <sz val="9"/>
            <color indexed="81"/>
            <rFont val="Tahoma"/>
            <family val="2"/>
          </rPr>
          <t xml:space="preserve">
This level establishes cleaning at the highest level. It was Spotlessness developed for the corporate suite, the donated building or the historical focal point. This is show-quality cleaning for that prime facility.
 •Floors and base mouldings shine and/or are bright and clean; colors are fresh. There is no buildup in corners or along walls.
 •All vertical and horizontal surfaces have a freshly cleaned or polished appearance and have no accumulation of dust, dirt, marks, streaks, smudges or fingerprints.
 •Washroom and shower tile and fixtures gleam and are odor free. Supplies are adequate.
 •Trash containers and pencil sharpeners are empty, clean and odor-free. 
</t>
        </r>
        <r>
          <rPr>
            <b/>
            <sz val="9"/>
            <color indexed="81"/>
            <rFont val="Tahoma"/>
            <family val="2"/>
          </rPr>
          <t>Level 2 – Ordinary</t>
        </r>
        <r>
          <rPr>
            <sz val="9"/>
            <color indexed="81"/>
            <rFont val="Tahoma"/>
            <family val="2"/>
          </rPr>
          <t xml:space="preserve">
This level is the base upon which this study is established. Tidiness is the level at which cleaning should be maintained. Lower levels for washrooms, changing/locker rooms and similar type facilities are not acceptable.
 •Floors and base mouldings shine and/or are bright and clean. There is no buildup in corners or along walls, but there can be up to two days’ worth of dirt, dust, stains or streaks.
 •All vertical and horizontal surfaces are clean, but marks, dust, smudges and fingerprints are noticeable with close observation.
 •Washroom and shower tile and fixtures gleam and are odor free. Supplies are adequate.
 •Trash containers and pencil sharpeners are empty, clean and odor-free. 
</t>
        </r>
        <r>
          <rPr>
            <b/>
            <sz val="9"/>
            <color indexed="81"/>
            <rFont val="Tahoma"/>
            <family val="2"/>
          </rPr>
          <t>Level 3 – Casual</t>
        </r>
        <r>
          <rPr>
            <sz val="9"/>
            <color indexed="81"/>
            <rFont val="Tahoma"/>
            <family val="2"/>
          </rPr>
          <t xml:space="preserve">
This level reflects the first budget cut, or some other staffing- related Inattention problem. It is a lowering of normal expectations. While not totally acceptable, it has yet to reach an unacceptable level of cleanliness.
 •Floors are swept clean, but upon observation dust, dirt and stains, as well as a buildup of dirt, dust and/or floor finish in corners and along walls, can be seen.
 •There are dull spots and/or matted carpet in walking lanes and streaks and splashes on base molding.
 •All vertical and horizontal surfaces have obvious dust, dirt, marks, smudges and fingerprints.
 •Lamps all work and all fixtures are clean. 
•Trash containers and pencil sharpeners are empty, clean and odor-free. 
</t>
        </r>
        <r>
          <rPr>
            <b/>
            <sz val="9"/>
            <color indexed="81"/>
            <rFont val="Tahoma"/>
            <family val="2"/>
          </rPr>
          <t>Level 4 – Moderate</t>
        </r>
        <r>
          <rPr>
            <sz val="9"/>
            <color indexed="81"/>
            <rFont val="Tahoma"/>
            <family val="2"/>
          </rPr>
          <t xml:space="preserve">
This level reflects the second budget cut, or some other significant Dinginess staffing-related problem. Areas are becoming unacceptable. People begin to accept an environment lacking normal cleanliness. In fact, the facility begins to constantly look like it requires a good “spring cleaning.”
 •Floors are swept clean, but are dull. Colors are dingy and there is an obvious buildup of dust, dirt and/or floor finish in corners and along walls. Moulding is dull and contains streaks and splashes.
 •All vertical and horizontal surfaces have conspicuous dust, dirt, smudges, fingerprints and marks that will be difficult to remove.
 •Less than 5 percent of lamps are burned out and fixtures are dingy. 
•Trash containers and pencil sharpeners have old trash and shavings. They are stained and marked. Trash cans smell sour. 
Level 5 – Unkempt Neglect
This is the final and lowest level. The trucking industry would call this “just-in-time cleaning.” The facility is always dirty, with cleaning accomplished at an unacceptable level.
 •Floors and carpets are dirty and have visible wear and/or pitting. Colors are faded and dingy and there is a conspicuous buildup of dirt, dust and/or floor finish in corners and along walls. Base moulding is dirty, stained and streaked. Gum, stains, dirt dust balls and trash are broadcast.
 •All vertical and horizontal surfaces have major accumulations of dust, dirt, smudges and fingerprints, as well as damage. It is evident that no maintenance or cleaning is done on these surfaces.
 •More than 5 percent of lamps are burned out and fixtures are dirty with dust balls and flies.
 •Trash containers and pencil sharpeners overflow. They are stained and marked. Trash containers smell sour 
This is the final and lowest level. The trucking industry would call this “just-in-time cleaning.” The facility is always dirty, with cleaning accomplished at an unacceptable level.
 •Floors and carpets are dirty and have visible wear and/or pitting. Colors are faded and dingy and there is a conspicuous buildup of dirt, dust and/or floor finish in corners and along walls. Base moulding is dirty, stained and streaked. Gum, stains, dirt dust balls and trash are broadcast.
 •All vertical and horizontal surfaces have major accumulations of dust, dirt, smudges and fingerprints, as well as damage. It is evident that no maintenance or cleaning is done on these surfaces.
 •More than 5 percent of lamps are burned out and fixtures are dirty with dust balls and flies.
 •Trash containers and pencil sharpeners overflow. They are stained and marked. Trash containers smell sour </t>
        </r>
      </text>
    </comment>
  </commentList>
</comments>
</file>

<file path=xl/sharedStrings.xml><?xml version="1.0" encoding="utf-8"?>
<sst xmlns="http://schemas.openxmlformats.org/spreadsheetml/2006/main" count="874" uniqueCount="324">
  <si>
    <t>Sort by</t>
  </si>
  <si>
    <t>Position</t>
  </si>
  <si>
    <t>Sorted</t>
  </si>
  <si>
    <t>No.</t>
  </si>
  <si>
    <t>Calculation</t>
  </si>
  <si>
    <t>Actual Position</t>
  </si>
  <si>
    <t>Maximum Position</t>
  </si>
  <si>
    <t>Sort KPI</t>
  </si>
  <si>
    <t>Unique</t>
  </si>
  <si>
    <t>Average</t>
  </si>
  <si>
    <t>Targets</t>
  </si>
  <si>
    <t>Sort Order</t>
  </si>
  <si>
    <t>Compare 2 selected KPI</t>
  </si>
  <si>
    <t>Target</t>
  </si>
  <si>
    <t>Input List</t>
  </si>
  <si>
    <t>Selected KPI X-Axis</t>
  </si>
  <si>
    <t>Selected KPI Y-Axis</t>
  </si>
  <si>
    <t>Sort Algorithm</t>
  </si>
  <si>
    <t>Sorted List</t>
  </si>
  <si>
    <t>Direct Comparison (XY Scatter Chart)</t>
  </si>
  <si>
    <t>Compare KPIs</t>
  </si>
  <si>
    <t>All</t>
  </si>
  <si>
    <t>Grey X</t>
  </si>
  <si>
    <t>Grey Y</t>
  </si>
  <si>
    <t>Total Min</t>
  </si>
  <si>
    <t>Total Max</t>
  </si>
  <si>
    <t>10 Min</t>
  </si>
  <si>
    <t>10 Max</t>
  </si>
  <si>
    <t>Invisible</t>
  </si>
  <si>
    <t>Total Min - 10Min</t>
  </si>
  <si>
    <t>10Min - 10Max</t>
  </si>
  <si>
    <t>10 Max - Total Max</t>
  </si>
  <si>
    <t>Displayed 10</t>
  </si>
  <si>
    <t>Displayed X</t>
  </si>
  <si>
    <t>Displayed Y</t>
  </si>
  <si>
    <t>Abbott Loop Elementary (100/AB)</t>
  </si>
  <si>
    <t>Airport Heights Elementary (110/AI)</t>
  </si>
  <si>
    <t>Alpenglow Elementary (112/AG)</t>
  </si>
  <si>
    <t>Aurora Elementary (114/AU)</t>
  </si>
  <si>
    <t>Bartlett High School (800/BA)</t>
  </si>
  <si>
    <t>Baxter Elementary (115/BX)</t>
  </si>
  <si>
    <t>Bayshore Elementary (116/BS)</t>
  </si>
  <si>
    <t>Bear Valley Elementary (118/BV)</t>
  </si>
  <si>
    <t>Begich Middle School (785/BE)</t>
  </si>
  <si>
    <t>Benny Benson Secondary School (880/BB)</t>
  </si>
  <si>
    <t>Birchwood ABC Elementary (120/BI)</t>
  </si>
  <si>
    <t>Bowman Elementary (125/WB)</t>
  </si>
  <si>
    <t>Campbell Elementary (130/CA)</t>
  </si>
  <si>
    <t>Central Middle School of Science (700/CE)</t>
  </si>
  <si>
    <t>Chester Valley Elementary (140/CV)</t>
  </si>
  <si>
    <t>Chinook Elementary (150/CN)</t>
  </si>
  <si>
    <t>Chugach Optional Elementary (160/CH)</t>
  </si>
  <si>
    <t>Chugiak Elementary (170/CK)</t>
  </si>
  <si>
    <t>Chugiak High School (810/CG)</t>
  </si>
  <si>
    <t>Clark Middle School (710/OR)</t>
  </si>
  <si>
    <t>College Gate Elementary (174/CO)</t>
  </si>
  <si>
    <t>Creekside Park Elementary (180/CR)</t>
  </si>
  <si>
    <t>Denali Elementary (190/DE)</t>
  </si>
  <si>
    <t>Dimond High School (820/DI)</t>
  </si>
  <si>
    <t>Eagle River Elementary (200/ER)</t>
  </si>
  <si>
    <t>Eagle River High School (865/EG)</t>
  </si>
  <si>
    <t>East High School (830/EA)</t>
  </si>
  <si>
    <t>Fairview Elementary (210/FA)</t>
  </si>
  <si>
    <t>Fire Lake Elementary (215/FL)</t>
  </si>
  <si>
    <t>Girdwood School (220/GI)</t>
  </si>
  <si>
    <t>Gladys Wood Elementary (418/GW)</t>
  </si>
  <si>
    <t>Goldenview Middle School (780/GV)</t>
  </si>
  <si>
    <t>Government Hill Elementary (230/GO)</t>
  </si>
  <si>
    <t>Gruening Middle School (730/GR)</t>
  </si>
  <si>
    <t>Hanshew Middle School (740/HA)</t>
  </si>
  <si>
    <t>Homestead Elementary (235/HO)</t>
  </si>
  <si>
    <t>Huffman Elementary (237/HU)</t>
  </si>
  <si>
    <t>Inlet View Elementary (240/IN)</t>
  </si>
  <si>
    <t>Kasuun Elementary (242/KA)</t>
  </si>
  <si>
    <t>Kincaid Elementary (246/KI)</t>
  </si>
  <si>
    <t>King Career Center (805/KCC)</t>
  </si>
  <si>
    <t>Klatt Elementary (245/KL)</t>
  </si>
  <si>
    <t>Lake Hood Elementary (248/LH)</t>
  </si>
  <si>
    <t>Lake Otis Elementary (250/LA)</t>
  </si>
  <si>
    <t>Mears Middle School (750/ME)</t>
  </si>
  <si>
    <t>Mirror Lake Middle School (755/ML)</t>
  </si>
  <si>
    <t>Mountain View Elementary (260/MO)</t>
  </si>
  <si>
    <t>Mt. Iliamna Elementary (663/IL)</t>
  </si>
  <si>
    <t>Mt. Spurr Elementary (257/SP)</t>
  </si>
  <si>
    <t>Muldoon Elementary (270/MU)</t>
  </si>
  <si>
    <t>North Star Elementary (280/NO)</t>
  </si>
  <si>
    <t>Northern Lights ABC K-8 School (290/NL)</t>
  </si>
  <si>
    <t>Northwood Elementary (300/NW)</t>
  </si>
  <si>
    <t>Nunaka Valley Elementary (310/NU)</t>
  </si>
  <si>
    <t>Ocean View Elementary (315/0C)</t>
  </si>
  <si>
    <t>O'Malley Elementary (320/OM)</t>
  </si>
  <si>
    <t>Orion Elementary School (324/ORI)</t>
  </si>
  <si>
    <t>Ptarmigan Elementary (328/PT)</t>
  </si>
  <si>
    <t>Rabbit Creek Elementary (330/RA)</t>
  </si>
  <si>
    <t>Ravenwood Elementary (335/RW)</t>
  </si>
  <si>
    <t>Rogers Park Elementary (340/RP)</t>
  </si>
  <si>
    <t>Romig Middle School (760/RO)</t>
  </si>
  <si>
    <t>Russian Jack Elementary (345/RJ)</t>
  </si>
  <si>
    <t>Sand Lake Elementary (350/SA)</t>
  </si>
  <si>
    <t>Scenic Park Elementary (360/SC)</t>
  </si>
  <si>
    <t>Service High School (840/SE)</t>
  </si>
  <si>
    <t>South High School (860/SO)</t>
  </si>
  <si>
    <t>Spring Hill Elementary (362/SH)</t>
  </si>
  <si>
    <t>Steller Secondary School (845/ST)</t>
  </si>
  <si>
    <t>Susitna Elementary (364/SU)</t>
  </si>
  <si>
    <t>Taku Elementary (365/TK)</t>
  </si>
  <si>
    <t>Trailside Elementary (363/TS)</t>
  </si>
  <si>
    <t>Tudor Elementary (370/TD)</t>
  </si>
  <si>
    <t>Turnagain Elementary (380/TU)</t>
  </si>
  <si>
    <t>Ursa Major Elementary (386/UMA)</t>
  </si>
  <si>
    <t>Ursa Minor Elementary (388/UMI)</t>
  </si>
  <si>
    <t>Wendler Middle School (770/AJ)</t>
  </si>
  <si>
    <t>West High School (850/WE)</t>
  </si>
  <si>
    <t>William Tyson Elementary (384/TY)</t>
  </si>
  <si>
    <t>Williwaw Elementary (390/WW)</t>
  </si>
  <si>
    <t>Willow Crest Elementary (400/WI)</t>
  </si>
  <si>
    <t>Winterberry Charter (595/WIN)</t>
  </si>
  <si>
    <t>Wonder Park Elementary (410/WN)</t>
  </si>
  <si>
    <t>Hours</t>
  </si>
  <si>
    <t>FTE</t>
  </si>
  <si>
    <t>2010 Student Count</t>
  </si>
  <si>
    <t>Facility</t>
  </si>
  <si>
    <t>Facilitiy</t>
  </si>
  <si>
    <t>Relo Sq Ft</t>
  </si>
  <si>
    <t>Elementary School</t>
  </si>
  <si>
    <t>Middle School</t>
  </si>
  <si>
    <t>High School</t>
  </si>
  <si>
    <t>Type</t>
  </si>
  <si>
    <t>Facility Footage</t>
  </si>
  <si>
    <t>Cost Per Sq. Ft. ($)</t>
  </si>
  <si>
    <t>Cleanliness Rating (%)</t>
  </si>
  <si>
    <t>KPI Goal:</t>
  </si>
  <si>
    <t>Min:</t>
  </si>
  <si>
    <t>Max:</t>
  </si>
  <si>
    <t>Average:</t>
  </si>
  <si>
    <t>Custodial Workload (Sq. Ft.)</t>
  </si>
  <si>
    <t>Facility Number</t>
  </si>
  <si>
    <t>&gt;</t>
  </si>
  <si>
    <t>&lt;</t>
  </si>
  <si>
    <t>Actual Labor Cost</t>
  </si>
  <si>
    <t>POSITION</t>
  </si>
  <si>
    <t>LOCATION</t>
  </si>
  <si>
    <t>ABPO</t>
  </si>
  <si>
    <t>BPO</t>
  </si>
  <si>
    <t>Crew Chief</t>
  </si>
  <si>
    <t>Custodian</t>
  </si>
  <si>
    <t>Lead</t>
  </si>
  <si>
    <t>Sub</t>
  </si>
  <si>
    <t>Grand Total</t>
  </si>
  <si>
    <t>Average Wages:</t>
  </si>
  <si>
    <t>Cost Per Student FY-10/11 ($)</t>
  </si>
  <si>
    <t>Relo</t>
  </si>
  <si>
    <t>Total</t>
  </si>
  <si>
    <t>BPO Cleaning Allocation:</t>
  </si>
  <si>
    <t>Aux BPO Cleaning Allocation:</t>
  </si>
  <si>
    <t>Ajusted Cleaning Positions</t>
  </si>
  <si>
    <t>Crew Chief Allocation:</t>
  </si>
  <si>
    <t>Lead Allocation:</t>
  </si>
  <si>
    <t>Night Custodian:</t>
  </si>
  <si>
    <t>Variables:</t>
  </si>
  <si>
    <t>(Includes Management, Supplies, Equip. repair…etc)</t>
  </si>
  <si>
    <t>Time Allocation:</t>
  </si>
  <si>
    <t>Totals</t>
  </si>
  <si>
    <t>%</t>
  </si>
  <si>
    <t>Facility Breakdown</t>
  </si>
  <si>
    <t>Overhead</t>
  </si>
  <si>
    <t>Allocation</t>
  </si>
  <si>
    <t>Total Ops Budget by Facility</t>
  </si>
  <si>
    <t>Other:</t>
  </si>
  <si>
    <t>Elementary Schools</t>
  </si>
  <si>
    <t>Seconday Schools</t>
  </si>
  <si>
    <t>Benson</t>
  </si>
  <si>
    <t>King Career</t>
  </si>
  <si>
    <t>Polaris</t>
  </si>
  <si>
    <t>Save I</t>
  </si>
  <si>
    <t>Steller</t>
  </si>
  <si>
    <t>Aquarian Charter</t>
  </si>
  <si>
    <t>Winterberry Charter</t>
  </si>
  <si>
    <t>Mt. Iliamna</t>
  </si>
  <si>
    <t xml:space="preserve">Whaley </t>
  </si>
  <si>
    <t>Other Facilities Not in Survey</t>
  </si>
  <si>
    <t>Total:</t>
  </si>
  <si>
    <t>Operations Maintained Facilities</t>
  </si>
  <si>
    <t xml:space="preserve">&lt;&lt;&lt;&lt;&lt; Placeholder to facilitate accurate </t>
  </si>
  <si>
    <t>Operations' Positions, by Type, by Facility</t>
  </si>
  <si>
    <t>Remember to Save Document under a different name to preserve current Information.</t>
  </si>
  <si>
    <t>Account</t>
  </si>
  <si>
    <t>Account Name</t>
  </si>
  <si>
    <t>FY 2012-2013</t>
  </si>
  <si>
    <t>Program Directors Classified</t>
  </si>
  <si>
    <t>Other Professionals Classified</t>
  </si>
  <si>
    <t>Clerical-Classified</t>
  </si>
  <si>
    <t>Added Duty Increment Classified</t>
  </si>
  <si>
    <t>Personal Leave Classified</t>
  </si>
  <si>
    <t>Cust. Security Spvsrs.</t>
  </si>
  <si>
    <t>Custodians</t>
  </si>
  <si>
    <t>Custodians - Extra Help</t>
  </si>
  <si>
    <t>1000's</t>
  </si>
  <si>
    <t>SALARIES and BENEFITS</t>
  </si>
  <si>
    <t>Group Life</t>
  </si>
  <si>
    <t>Group Medical</t>
  </si>
  <si>
    <t>Workers' Compensation</t>
  </si>
  <si>
    <t>Unemployment Insurance</t>
  </si>
  <si>
    <t>Social Security</t>
  </si>
  <si>
    <t>Medicare</t>
  </si>
  <si>
    <t>P.E.R.S. - Class. Retirement</t>
  </si>
  <si>
    <t>PERS Employer Relief</t>
  </si>
  <si>
    <t>2000's</t>
  </si>
  <si>
    <t>EMPLOYEE BENEFITS</t>
  </si>
  <si>
    <t>Contract. Services - Admin.</t>
  </si>
  <si>
    <t>Equipment Repair</t>
  </si>
  <si>
    <t>Cont. Services - Custodial</t>
  </si>
  <si>
    <t>Cont. Services - Buildings</t>
  </si>
  <si>
    <t>Copiers</t>
  </si>
  <si>
    <t>Mileage In-District</t>
  </si>
  <si>
    <t>Telephone</t>
  </si>
  <si>
    <t>Other Registration/Membership</t>
  </si>
  <si>
    <t>3000's</t>
  </si>
  <si>
    <t>PURCHASED SERVICES</t>
  </si>
  <si>
    <t>Office Supplies</t>
  </si>
  <si>
    <t>Textbooks</t>
  </si>
  <si>
    <t>Library A/V Supplies</t>
  </si>
  <si>
    <t>Teaching Supplies</t>
  </si>
  <si>
    <t>Fuel</t>
  </si>
  <si>
    <t>Oil, Grease, &amp; Lube</t>
  </si>
  <si>
    <t>Repair Parts</t>
  </si>
  <si>
    <t>Custodial Supplies</t>
  </si>
  <si>
    <t>4000's</t>
  </si>
  <si>
    <t>SUPPLIES and MATERIALS</t>
  </si>
  <si>
    <t>Expendable Equipment</t>
  </si>
  <si>
    <t>Tagged Equipment</t>
  </si>
  <si>
    <t>Other Capital Outlay Expense</t>
  </si>
  <si>
    <t>5000's</t>
  </si>
  <si>
    <t>CAPITAL OUTLAY</t>
  </si>
  <si>
    <t>TOTAL</t>
  </si>
  <si>
    <t>Operations Budget:</t>
  </si>
  <si>
    <t>*Yellow fields can be changed.</t>
  </si>
  <si>
    <t>Middle Schools</t>
  </si>
  <si>
    <t>High Schools</t>
  </si>
  <si>
    <t>Not Included</t>
  </si>
  <si>
    <t>Elementary Schools                                               Elementary Schools                                               Elementary Schools                                               Elementary Schools</t>
  </si>
  <si>
    <t>Productivity</t>
  </si>
  <si>
    <t>Cost</t>
  </si>
  <si>
    <t>Worker</t>
  </si>
  <si>
    <t>Cleaning Labor</t>
  </si>
  <si>
    <t>Clng $</t>
  </si>
  <si>
    <t>Facility None Cleanable:</t>
  </si>
  <si>
    <t>Percentage of None Cleanable Space</t>
  </si>
  <si>
    <t>APPA Cleaning Rating</t>
  </si>
  <si>
    <t xml:space="preserve">  (Utilities, IT Closets..etc.)</t>
  </si>
  <si>
    <t>Toggle</t>
  </si>
  <si>
    <t>Projected</t>
  </si>
  <si>
    <t>Average Wages w/ Benefits:</t>
  </si>
  <si>
    <t>Increase/Decrease:</t>
  </si>
  <si>
    <r>
      <t>(Use "</t>
    </r>
    <r>
      <rPr>
        <b/>
        <sz val="10"/>
        <rFont val="Arial"/>
        <family val="2"/>
      </rPr>
      <t xml:space="preserve">Sort" </t>
    </r>
    <r>
      <rPr>
        <sz val="10"/>
        <rFont val="Arial"/>
      </rPr>
      <t>on Dashboard Tab to Evaluate Trends)</t>
    </r>
  </si>
  <si>
    <t>KPI Goal *</t>
  </si>
  <si>
    <t>* These KPI are CGCS KPI Media for Year 2010</t>
  </si>
  <si>
    <t>USE TO DETERMINE PERCENTAGE OVER/UNDER KPI GOAL</t>
  </si>
  <si>
    <t>\</t>
  </si>
  <si>
    <t>Custodial Workload Variance by Building</t>
  </si>
  <si>
    <t>Cost per Sq. Ft. Variance by Building</t>
  </si>
  <si>
    <t>Cost per Student Variance by Building</t>
  </si>
  <si>
    <t>The purpose of these charts is to determine KPI equity between school locations</t>
  </si>
  <si>
    <t>ASD Custodial Workload Average:</t>
  </si>
  <si>
    <t>ASD Cost Per Sq. Ft. Average:</t>
  </si>
  <si>
    <t>ASD Cost Per Student Average:</t>
  </si>
  <si>
    <t>FTE Variance To Budget</t>
  </si>
  <si>
    <t>Year Built/Renovated</t>
  </si>
  <si>
    <t>Facility Type</t>
  </si>
  <si>
    <t>Input the KPI Goals that wished to be attained</t>
  </si>
  <si>
    <t>APPA</t>
  </si>
  <si>
    <t>APPA Rating</t>
  </si>
  <si>
    <t>Date Renovated</t>
  </si>
  <si>
    <t>Date</t>
  </si>
  <si>
    <t>Facility Type #</t>
  </si>
  <si>
    <t>Elementary School:</t>
  </si>
  <si>
    <t>Middle School:</t>
  </si>
  <si>
    <t>High School:</t>
  </si>
  <si>
    <t>Custodial Workload Average by Facility</t>
  </si>
  <si>
    <t>Custodial Cleaning Cost Average by Facility</t>
  </si>
  <si>
    <t>Aux BPO</t>
  </si>
  <si>
    <t>Numbers of Employees (in this Assessment)</t>
  </si>
  <si>
    <t>Fun Facts</t>
  </si>
  <si>
    <t>OLD</t>
  </si>
  <si>
    <t>NEW</t>
  </si>
  <si>
    <t>VAR</t>
  </si>
  <si>
    <t>Breakdown by School Type:</t>
  </si>
  <si>
    <t>Elementary</t>
  </si>
  <si>
    <t xml:space="preserve"> </t>
  </si>
  <si>
    <t>Furniture ans Fixtures</t>
  </si>
  <si>
    <t>Middle</t>
  </si>
  <si>
    <t>High</t>
  </si>
  <si>
    <t>Current</t>
  </si>
  <si>
    <t>Proposed</t>
  </si>
  <si>
    <t>OPS Workers</t>
  </si>
  <si>
    <t>Variance</t>
  </si>
  <si>
    <t>TOTAL:</t>
  </si>
  <si>
    <t>Cleaning Cost:</t>
  </si>
  <si>
    <t>Proposal:</t>
  </si>
  <si>
    <t>CHARTS</t>
  </si>
  <si>
    <t>Productivity Range by School Type:</t>
  </si>
  <si>
    <t>Percentage (%)</t>
  </si>
  <si>
    <t>LABOR</t>
  </si>
  <si>
    <t>Prepared By:</t>
  </si>
  <si>
    <t>Darin Hargraves, Director of Operations</t>
  </si>
  <si>
    <t>NARRITIVE</t>
  </si>
  <si>
    <t>Normed</t>
  </si>
  <si>
    <t>Cleaning Costs:</t>
  </si>
  <si>
    <t>FINANCIAL</t>
  </si>
  <si>
    <t>% Savings</t>
  </si>
  <si>
    <t xml:space="preserve">This proposal will result in a savings of </t>
  </si>
  <si>
    <t>Proposed Operations Budget and Staffing</t>
  </si>
  <si>
    <t>Proposed Facility Staffing</t>
  </si>
  <si>
    <t>Continued:</t>
  </si>
  <si>
    <t>Authorized</t>
  </si>
  <si>
    <t>Eliminate Aux BPOs in High and Middle Schools; Reduce Night Custodians in High, Middle and Elementary Schools; Increased Subs to 30 and Reduced Supplies by 20%</t>
  </si>
  <si>
    <r>
      <t xml:space="preserve">This proposal would result in a decrease of 36.5 FTE over current levels.  (18 Aux. BPOs eliminated, 26 Night Custodial Staff eliminated, and </t>
    </r>
    <r>
      <rPr>
        <u/>
        <sz val="10"/>
        <rFont val="Arial"/>
        <family val="2"/>
      </rPr>
      <t>7.5 Substitute Roster workers</t>
    </r>
    <r>
      <rPr>
        <u/>
        <sz val="10"/>
        <color rgb="FFFF0000"/>
        <rFont val="Arial"/>
        <family val="2"/>
      </rPr>
      <t xml:space="preserve"> </t>
    </r>
    <r>
      <rPr>
        <u/>
        <sz val="10"/>
        <rFont val="Arial"/>
        <family val="2"/>
      </rPr>
      <t>added</t>
    </r>
    <r>
      <rPr>
        <sz val="10"/>
        <rFont val="Arial"/>
      </rPr>
      <t xml:space="preserve">.)  This staff reduction would result in a cleaning level to APPA #3, the recommended cleaning level by the Federal Department of Education.  In addition to staffing changes, Operations will move cleaning times so schools will close at 9:00pm instead of the current 12:00am closing time.  This will allow utilities savings which could exceed one million dollars annually. </t>
    </r>
  </si>
  <si>
    <t>Total Resource Distribution Graph  - All Schools:</t>
  </si>
  <si>
    <t>Aquarian</t>
  </si>
  <si>
    <t>Operations/Student Nutrition/Maintenance</t>
  </si>
  <si>
    <t>Transportation</t>
  </si>
  <si>
    <t>Warehouse</t>
  </si>
  <si>
    <t>Save 1</t>
  </si>
  <si>
    <t>Whaley</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</si>
</sst>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_);[Red]\(&quot;$&quot;#,##0.00\)"/>
    <numFmt numFmtId="44" formatCode="_(&quot;$&quot;* #,##0.00_);_(&quot;$&quot;* \(#,##0.00\);_(&quot;$&quot;* &quot;-&quot;??_);_(@_)"/>
    <numFmt numFmtId="43" formatCode="_(* #,##0.00_);_(* \(#,##0.00\);_(* &quot;-&quot;??_);_(@_)"/>
    <numFmt numFmtId="164" formatCode="_(&quot;€&quot;* #,##0.00_);_(&quot;€&quot;* \(#,##0.00\);_(&quot;€&quot;* &quot;-&quot;??_);_(@_)"/>
    <numFmt numFmtId="165" formatCode="#,##0.000"/>
    <numFmt numFmtId="166" formatCode="#,##0.0"/>
    <numFmt numFmtId="167" formatCode="0.0%"/>
    <numFmt numFmtId="168" formatCode="_-* #,##0\ _D_M_-;\-* #,##0\ _D_M_-;_-* &quot;-&quot;\ _D_M_-;_-@_-"/>
    <numFmt numFmtId="169" formatCode=";;;"/>
    <numFmt numFmtId="170" formatCode="_-&quot;£ &quot;\ * #,##0_-;\-&quot;£ &quot;\ * #,##0_-;_-&quot;£ &quot;\ * &quot;-&quot;_-;_-@_-"/>
    <numFmt numFmtId="171" formatCode="#,##0_ ;[Red]\-#,##0\ "/>
    <numFmt numFmtId="172" formatCode="#,##0.00_ ;[Red]\-#,##0.00\ "/>
    <numFmt numFmtId="173" formatCode="#,##0.00_ ;[Red]\-#,##0.00;;"/>
    <numFmt numFmtId="174" formatCode="&quot;$&quot;#,##0.00"/>
    <numFmt numFmtId="175" formatCode="0.0"/>
    <numFmt numFmtId="176" formatCode="_(* #,##0.000_);_(* \(#,##0.000\);_(* &quot;-&quot;???_);_(@_)"/>
    <numFmt numFmtId="177" formatCode="_(&quot;$&quot;* #,##0_);_(&quot;$&quot;* \(#,##0\);_(&quot;$&quot;* &quot;-&quot;??_);_(@_)"/>
    <numFmt numFmtId="178" formatCode="000"/>
    <numFmt numFmtId="179" formatCode="_(* #,##0.0_);_(* \(#,##0.0\);_(* &quot;-&quot;?_);_(@_)"/>
    <numFmt numFmtId="180" formatCode="0_);\(0\)"/>
    <numFmt numFmtId="181" formatCode="0;[Red]0"/>
  </numFmts>
  <fonts count="80" x14ac:knownFonts="1">
    <font>
      <sz val="10"/>
      <name val="Arial"/>
    </font>
    <font>
      <sz val="10"/>
      <name val="Arial"/>
      <family val="2"/>
    </font>
    <font>
      <sz val="8"/>
      <name val="Arial"/>
      <family val="2"/>
    </font>
    <font>
      <sz val="8"/>
      <name val="Arial"/>
      <family val="2"/>
    </font>
    <font>
      <b/>
      <sz val="11"/>
      <color indexed="12"/>
      <name val="Arial"/>
      <family val="2"/>
    </font>
    <font>
      <sz val="10"/>
      <name val="Arial"/>
      <family val="2"/>
    </font>
    <font>
      <b/>
      <sz val="10"/>
      <name val="Arial"/>
      <family val="2"/>
    </font>
    <font>
      <b/>
      <sz val="10"/>
      <name val="Arial"/>
      <family val="2"/>
    </font>
    <font>
      <sz val="9"/>
      <color indexed="17"/>
      <name val="Helv"/>
    </font>
    <font>
      <sz val="9"/>
      <name val="Helv"/>
    </font>
    <font>
      <sz val="9"/>
      <color indexed="8"/>
      <name val="Helv"/>
    </font>
    <font>
      <b/>
      <u/>
      <sz val="9"/>
      <name val="Helv"/>
    </font>
    <font>
      <b/>
      <sz val="9"/>
      <name val="Helv"/>
    </font>
    <font>
      <sz val="9"/>
      <color indexed="39"/>
      <name val="Helv"/>
    </font>
    <font>
      <sz val="8"/>
      <color indexed="12"/>
      <name val="Arial"/>
      <family val="2"/>
    </font>
    <font>
      <sz val="10"/>
      <color indexed="12"/>
      <name val="Arial"/>
      <family val="2"/>
    </font>
    <font>
      <sz val="8"/>
      <color indexed="39"/>
      <name val="Arial"/>
      <family val="2"/>
    </font>
    <font>
      <sz val="10"/>
      <name val="Helv"/>
    </font>
    <font>
      <sz val="9"/>
      <color indexed="20"/>
      <name val="Helv"/>
    </font>
    <font>
      <sz val="8"/>
      <color indexed="20"/>
      <name val="Helv"/>
    </font>
    <font>
      <sz val="8"/>
      <color indexed="8"/>
      <name val="Arial"/>
      <family val="2"/>
    </font>
    <font>
      <sz val="8"/>
      <name val="Helv"/>
    </font>
    <font>
      <sz val="9"/>
      <name val="Arial"/>
      <family val="2"/>
    </font>
    <font>
      <sz val="10"/>
      <name val="MS Sans Serif"/>
      <family val="2"/>
    </font>
    <font>
      <sz val="10"/>
      <name val="GillSans"/>
      <family val="2"/>
    </font>
    <font>
      <sz val="10"/>
      <name val="ZapfHumnst BT"/>
    </font>
    <font>
      <sz val="10"/>
      <color indexed="23"/>
      <name val="Wingdings 3"/>
      <family val="1"/>
      <charset val="2"/>
    </font>
    <font>
      <sz val="8"/>
      <name val="Arial"/>
      <family val="2"/>
    </font>
    <font>
      <b/>
      <sz val="12"/>
      <name val="Arial"/>
      <family val="2"/>
    </font>
    <font>
      <sz val="7"/>
      <name val="Arial"/>
      <family val="2"/>
    </font>
    <font>
      <sz val="6"/>
      <name val="Arial"/>
      <family val="2"/>
    </font>
    <font>
      <sz val="9"/>
      <color indexed="17"/>
      <name val="Arial"/>
      <family val="2"/>
    </font>
    <font>
      <sz val="9"/>
      <color indexed="10"/>
      <name val="Arial"/>
      <family val="2"/>
    </font>
    <font>
      <sz val="12"/>
      <name val="Arial"/>
      <family val="2"/>
    </font>
    <font>
      <sz val="11"/>
      <color indexed="23"/>
      <name val="Wingdings 3"/>
      <family val="1"/>
      <charset val="2"/>
    </font>
    <font>
      <b/>
      <sz val="8"/>
      <name val="Arial"/>
      <family val="2"/>
    </font>
    <font>
      <sz val="8"/>
      <color indexed="10"/>
      <name val="Arial"/>
      <family val="2"/>
    </font>
    <font>
      <sz val="8"/>
      <color indexed="23"/>
      <name val="Arial"/>
      <family val="2"/>
    </font>
    <font>
      <b/>
      <sz val="11"/>
      <name val="Arial"/>
      <family val="2"/>
    </font>
    <font>
      <b/>
      <sz val="11"/>
      <color indexed="10"/>
      <name val="Arial"/>
      <family val="2"/>
    </font>
    <font>
      <b/>
      <sz val="11"/>
      <color indexed="23"/>
      <name val="Arial"/>
      <family val="2"/>
    </font>
    <font>
      <b/>
      <sz val="22"/>
      <color theme="0"/>
      <name val="Arial"/>
      <family val="2"/>
    </font>
    <font>
      <b/>
      <sz val="36"/>
      <name val="Arial"/>
      <family val="2"/>
    </font>
    <font>
      <sz val="1"/>
      <color indexed="10"/>
      <name val="Andalus"/>
      <family val="1"/>
    </font>
    <font>
      <b/>
      <sz val="12"/>
      <color theme="0"/>
      <name val="Arial"/>
      <family val="2"/>
    </font>
    <font>
      <sz val="12"/>
      <color theme="0"/>
      <name val="Arial"/>
      <family val="2"/>
    </font>
    <font>
      <b/>
      <sz val="8"/>
      <color theme="0"/>
      <name val="Arial"/>
      <family val="2"/>
    </font>
    <font>
      <b/>
      <sz val="12"/>
      <color theme="1"/>
      <name val="Arial"/>
      <family val="2"/>
    </font>
    <font>
      <sz val="10"/>
      <color theme="0"/>
      <name val="Arial"/>
      <family val="2"/>
    </font>
    <font>
      <b/>
      <sz val="10"/>
      <color theme="0"/>
      <name val="Arial"/>
      <family val="2"/>
    </font>
    <font>
      <sz val="20"/>
      <name val="Arial"/>
      <family val="2"/>
    </font>
    <font>
      <sz val="10"/>
      <name val="Palatino"/>
      <family val="1"/>
    </font>
    <font>
      <b/>
      <sz val="10"/>
      <name val="Palatino"/>
      <family val="1"/>
    </font>
    <font>
      <b/>
      <sz val="20"/>
      <name val="Arial"/>
      <family val="2"/>
    </font>
    <font>
      <b/>
      <sz val="10"/>
      <color theme="1"/>
      <name val="Arial"/>
      <family val="2"/>
    </font>
    <font>
      <sz val="9"/>
      <color indexed="81"/>
      <name val="Tahoma"/>
      <family val="2"/>
    </font>
    <font>
      <b/>
      <sz val="9"/>
      <color indexed="81"/>
      <name val="Tahoma"/>
      <family val="2"/>
    </font>
    <font>
      <b/>
      <sz val="11"/>
      <color theme="0"/>
      <name val="Arial"/>
      <family val="2"/>
    </font>
    <font>
      <b/>
      <u/>
      <sz val="9"/>
      <color indexed="81"/>
      <name val="Tahoma"/>
      <family val="2"/>
    </font>
    <font>
      <sz val="16"/>
      <color indexed="81"/>
      <name val="Tahoma"/>
      <family val="2"/>
    </font>
    <font>
      <b/>
      <sz val="16"/>
      <color indexed="81"/>
      <name val="Tahoma"/>
      <family val="2"/>
    </font>
    <font>
      <b/>
      <sz val="1"/>
      <name val="Arial"/>
      <family val="2"/>
    </font>
    <font>
      <sz val="26"/>
      <name val="Arial"/>
      <family val="2"/>
    </font>
    <font>
      <b/>
      <sz val="11"/>
      <color rgb="FF000000"/>
      <name val="Calibri"/>
      <family val="2"/>
    </font>
    <font>
      <b/>
      <sz val="24"/>
      <color rgb="FF000000"/>
      <name val="Calibri"/>
      <family val="2"/>
    </font>
    <font>
      <sz val="14"/>
      <name val="Arial"/>
      <family val="2"/>
    </font>
    <font>
      <sz val="10"/>
      <color theme="3" tint="0.39997558519241921"/>
      <name val="Arial"/>
      <family val="2"/>
    </font>
    <font>
      <sz val="22"/>
      <name val="Arial"/>
      <family val="2"/>
    </font>
    <font>
      <b/>
      <sz val="18"/>
      <color theme="0"/>
      <name val="Arial"/>
      <family val="2"/>
    </font>
    <font>
      <sz val="48"/>
      <name val="Arial"/>
      <family val="2"/>
    </font>
    <font>
      <b/>
      <i/>
      <sz val="12"/>
      <name val="Arial"/>
      <family val="2"/>
    </font>
    <font>
      <u/>
      <sz val="10"/>
      <name val="Arial"/>
      <family val="2"/>
    </font>
    <font>
      <b/>
      <sz val="16"/>
      <color theme="0"/>
      <name val="Arial"/>
      <family val="2"/>
    </font>
    <font>
      <b/>
      <sz val="14"/>
      <name val="Arial"/>
      <family val="2"/>
    </font>
    <font>
      <b/>
      <sz val="10"/>
      <color rgb="FFFFFFFF"/>
      <name val="Arial"/>
      <family val="2"/>
    </font>
    <font>
      <b/>
      <sz val="8"/>
      <color rgb="FFFFFFFF"/>
      <name val="Arial"/>
      <family val="2"/>
    </font>
    <font>
      <sz val="8"/>
      <color rgb="FF000000"/>
      <name val="Arial"/>
      <family val="2"/>
    </font>
    <font>
      <sz val="10"/>
      <color rgb="FF000000"/>
      <name val="Arial"/>
      <family val="2"/>
    </font>
    <font>
      <u/>
      <sz val="10"/>
      <color rgb="FFFF0000"/>
      <name val="Arial"/>
      <family val="2"/>
    </font>
    <font>
      <i/>
      <sz val="9"/>
      <color indexed="81"/>
      <name val="Tahoma"/>
      <family val="2"/>
    </font>
  </fonts>
  <fills count="2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0"/>
        <bgColor indexed="64"/>
      </patternFill>
    </fill>
    <fill>
      <patternFill patternType="solid">
        <fgColor indexed="26"/>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5"/>
        <bgColor indexed="64"/>
      </patternFill>
    </fill>
    <fill>
      <patternFill patternType="solid">
        <fgColor theme="1"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0000"/>
        <bgColor indexed="64"/>
      </patternFill>
    </fill>
    <fill>
      <patternFill patternType="solid">
        <fgColor rgb="FFFFFFFF"/>
        <bgColor indexed="64"/>
      </patternFill>
    </fill>
    <fill>
      <patternFill patternType="solid">
        <fgColor theme="2"/>
        <bgColor indexed="64"/>
      </patternFill>
    </fill>
    <fill>
      <patternFill patternType="solid">
        <fgColor theme="5" tint="0.79998168889431442"/>
        <bgColor indexed="64"/>
      </patternFill>
    </fill>
    <fill>
      <patternFill patternType="solid">
        <fgColor theme="6" tint="0.59999389629810485"/>
        <bgColor indexed="64"/>
      </patternFill>
    </fill>
  </fills>
  <borders count="79">
    <border>
      <left/>
      <right/>
      <top/>
      <bottom/>
      <diagonal/>
    </border>
    <border>
      <left style="thin">
        <color auto="1"/>
      </left>
      <right style="thin">
        <color auto="1"/>
      </right>
      <top style="thin">
        <color auto="1"/>
      </top>
      <bottom style="thin">
        <color auto="1"/>
      </bottom>
      <diagonal/>
    </border>
    <border>
      <left/>
      <right/>
      <top style="hair">
        <color auto="1"/>
      </top>
      <bottom/>
      <diagonal/>
    </border>
    <border>
      <left style="thin">
        <color auto="1"/>
      </left>
      <right style="thin">
        <color auto="1"/>
      </right>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auto="1"/>
      </left>
      <right/>
      <top/>
      <bottom/>
      <diagonal/>
    </border>
    <border>
      <left style="medium">
        <color auto="1"/>
      </left>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style="hair">
        <color auto="1"/>
      </top>
      <bottom style="hair">
        <color auto="1"/>
      </bottom>
      <diagonal/>
    </border>
    <border>
      <left/>
      <right style="thin">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medium">
        <color auto="1"/>
      </top>
      <bottom style="medium">
        <color auto="1"/>
      </bottom>
      <diagonal/>
    </border>
    <border>
      <left/>
      <right/>
      <top/>
      <bottom style="double">
        <color auto="1"/>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right style="medium">
        <color auto="1"/>
      </right>
      <top/>
      <bottom style="thin">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medium">
        <color auto="1"/>
      </bottom>
      <diagonal/>
    </border>
  </borders>
  <cellStyleXfs count="55">
    <xf numFmtId="0" fontId="0" fillId="0" borderId="0"/>
    <xf numFmtId="0" fontId="1" fillId="0" borderId="0"/>
    <xf numFmtId="0" fontId="22" fillId="0" borderId="0">
      <alignment vertical="top"/>
    </xf>
    <xf numFmtId="168" fontId="1" fillId="0" borderId="0" applyFont="0" applyFill="0" applyBorder="0" applyAlignment="0" applyProtection="0"/>
    <xf numFmtId="3" fontId="8" fillId="2" borderId="1"/>
    <xf numFmtId="0" fontId="6" fillId="3" borderId="0"/>
    <xf numFmtId="0" fontId="3" fillId="0" borderId="0"/>
    <xf numFmtId="0" fontId="4" fillId="0" borderId="0">
      <alignment horizontal="left" vertical="center" indent="1"/>
    </xf>
    <xf numFmtId="14" fontId="23" fillId="0" borderId="0"/>
    <xf numFmtId="3" fontId="9" fillId="0" borderId="2"/>
    <xf numFmtId="4" fontId="5" fillId="0" borderId="0">
      <alignment horizontal="right" vertical="center"/>
    </xf>
    <xf numFmtId="3" fontId="10" fillId="4" borderId="1" applyNumberFormat="0"/>
    <xf numFmtId="164" fontId="1" fillId="0" borderId="0" applyFont="0" applyFill="0" applyBorder="0" applyAlignment="0" applyProtection="0"/>
    <xf numFmtId="3" fontId="7" fillId="0" borderId="0"/>
    <xf numFmtId="3" fontId="10" fillId="4" borderId="1"/>
    <xf numFmtId="0" fontId="11" fillId="0" borderId="0">
      <alignment vertical="center"/>
    </xf>
    <xf numFmtId="0" fontId="12" fillId="0" borderId="0"/>
    <xf numFmtId="0" fontId="9" fillId="0" borderId="0"/>
    <xf numFmtId="3" fontId="13" fillId="0" borderId="0"/>
    <xf numFmtId="9" fontId="13" fillId="0" borderId="0"/>
    <xf numFmtId="167" fontId="13" fillId="0" borderId="0"/>
    <xf numFmtId="10" fontId="13" fillId="0" borderId="0"/>
    <xf numFmtId="166" fontId="13" fillId="0" borderId="0"/>
    <xf numFmtId="4" fontId="13" fillId="0" borderId="0"/>
    <xf numFmtId="3" fontId="14" fillId="3" borderId="0">
      <protection locked="0"/>
    </xf>
    <xf numFmtId="4" fontId="15" fillId="3" borderId="0">
      <protection locked="0"/>
    </xf>
    <xf numFmtId="0" fontId="16" fillId="3" borderId="0"/>
    <xf numFmtId="1" fontId="15" fillId="3" borderId="0">
      <protection locked="0"/>
    </xf>
    <xf numFmtId="3" fontId="13" fillId="0" borderId="0"/>
    <xf numFmtId="168" fontId="1" fillId="0" borderId="0" applyFont="0" applyFill="0" applyBorder="0" applyAlignment="0" applyProtection="0"/>
    <xf numFmtId="3" fontId="17" fillId="0" borderId="0"/>
    <xf numFmtId="3" fontId="9" fillId="0" borderId="0"/>
    <xf numFmtId="9" fontId="1" fillId="0" borderId="0" applyFont="0" applyFill="0" applyBorder="0" applyAlignment="0" applyProtection="0"/>
    <xf numFmtId="10" fontId="24" fillId="0" borderId="3" applyFont="0" applyFill="0" applyAlignment="0" applyProtection="0"/>
    <xf numFmtId="9" fontId="10" fillId="0" borderId="2"/>
    <xf numFmtId="3" fontId="18" fillId="0" borderId="0"/>
    <xf numFmtId="4" fontId="18" fillId="0" borderId="0"/>
    <xf numFmtId="167" fontId="19" fillId="0" borderId="0"/>
    <xf numFmtId="3" fontId="8" fillId="2" borderId="0"/>
    <xf numFmtId="3" fontId="20" fillId="5" borderId="0"/>
    <xf numFmtId="0" fontId="5" fillId="0" borderId="0"/>
    <xf numFmtId="167" fontId="9" fillId="0" borderId="0"/>
    <xf numFmtId="0" fontId="22" fillId="0" borderId="0">
      <alignment vertical="top"/>
    </xf>
    <xf numFmtId="167" fontId="12" fillId="0" borderId="0"/>
    <xf numFmtId="167" fontId="12" fillId="0" borderId="0"/>
    <xf numFmtId="3" fontId="12" fillId="0" borderId="2"/>
    <xf numFmtId="3" fontId="12" fillId="0" borderId="0"/>
    <xf numFmtId="0" fontId="12" fillId="0" borderId="0"/>
    <xf numFmtId="20" fontId="23" fillId="0" borderId="0"/>
    <xf numFmtId="0" fontId="2" fillId="0" borderId="0"/>
    <xf numFmtId="170" fontId="25" fillId="0" borderId="0" applyFont="0" applyFill="0" applyBorder="0" applyAlignment="0" applyProtection="0"/>
    <xf numFmtId="165" fontId="21" fillId="0" borderId="0"/>
    <xf numFmtId="38" fontId="5" fillId="0" borderId="0">
      <alignment horizontal="right" vertical="center"/>
    </xf>
    <xf numFmtId="44" fontId="1" fillId="0" borderId="0" applyFont="0" applyFill="0" applyBorder="0" applyAlignment="0" applyProtection="0"/>
    <xf numFmtId="43" fontId="1" fillId="0" borderId="0" applyFont="0" applyFill="0" applyBorder="0" applyAlignment="0" applyProtection="0"/>
  </cellStyleXfs>
  <cellXfs count="801">
    <xf numFmtId="0" fontId="0" fillId="0" borderId="0" xfId="0"/>
    <xf numFmtId="0" fontId="5" fillId="9" borderId="0" xfId="0" applyNumberFormat="1" applyFont="1" applyFill="1" applyBorder="1" applyProtection="1">
      <protection hidden="1"/>
    </xf>
    <xf numFmtId="0" fontId="5" fillId="9" borderId="0" xfId="0" applyNumberFormat="1" applyFont="1" applyFill="1" applyBorder="1" applyAlignment="1" applyProtection="1">
      <alignment horizontal="right"/>
      <protection hidden="1"/>
    </xf>
    <xf numFmtId="0" fontId="5" fillId="9" borderId="11" xfId="0" applyNumberFormat="1" applyFont="1" applyFill="1" applyBorder="1" applyProtection="1">
      <protection hidden="1"/>
    </xf>
    <xf numFmtId="0" fontId="5" fillId="9" borderId="11" xfId="0" applyNumberFormat="1" applyFont="1" applyFill="1" applyBorder="1" applyAlignment="1" applyProtection="1">
      <alignment horizontal="right"/>
      <protection hidden="1"/>
    </xf>
    <xf numFmtId="0" fontId="5" fillId="9" borderId="12" xfId="0" applyNumberFormat="1" applyFont="1" applyFill="1" applyBorder="1" applyProtection="1">
      <protection hidden="1"/>
    </xf>
    <xf numFmtId="0" fontId="5" fillId="9" borderId="4" xfId="0" applyNumberFormat="1" applyFont="1" applyFill="1" applyBorder="1" applyProtection="1">
      <protection hidden="1"/>
    </xf>
    <xf numFmtId="0" fontId="5" fillId="9" borderId="0" xfId="0" applyFont="1" applyFill="1" applyProtection="1">
      <protection hidden="1"/>
    </xf>
    <xf numFmtId="0" fontId="5" fillId="9" borderId="0" xfId="0" applyFont="1" applyFill="1" applyBorder="1" applyProtection="1">
      <protection hidden="1"/>
    </xf>
    <xf numFmtId="0" fontId="30" fillId="9" borderId="0" xfId="0" applyFont="1" applyFill="1" applyBorder="1" applyAlignment="1" applyProtection="1">
      <alignment horizontal="left" vertical="center" indent="1"/>
      <protection hidden="1"/>
    </xf>
    <xf numFmtId="0" fontId="30" fillId="9" borderId="0" xfId="0" applyNumberFormat="1" applyFont="1" applyFill="1" applyBorder="1" applyAlignment="1" applyProtection="1">
      <alignment horizontal="right"/>
      <protection hidden="1"/>
    </xf>
    <xf numFmtId="0" fontId="30" fillId="9" borderId="0" xfId="0" applyNumberFormat="1" applyFont="1" applyFill="1" applyBorder="1" applyProtection="1">
      <protection hidden="1"/>
    </xf>
    <xf numFmtId="0" fontId="2" fillId="9" borderId="0" xfId="0" applyNumberFormat="1" applyFont="1" applyFill="1" applyBorder="1" applyAlignment="1" applyProtection="1">
      <alignment horizontal="right"/>
      <protection hidden="1"/>
    </xf>
    <xf numFmtId="0" fontId="2" fillId="9" borderId="0" xfId="0" applyNumberFormat="1" applyFont="1" applyFill="1" applyBorder="1" applyProtection="1">
      <protection hidden="1"/>
    </xf>
    <xf numFmtId="0" fontId="30" fillId="9" borderId="0" xfId="0" applyFont="1" applyFill="1" applyBorder="1" applyAlignment="1" applyProtection="1">
      <alignment horizontal="right"/>
      <protection hidden="1"/>
    </xf>
    <xf numFmtId="0" fontId="30" fillId="9" borderId="0" xfId="0" applyFont="1" applyFill="1" applyBorder="1" applyProtection="1">
      <protection hidden="1"/>
    </xf>
    <xf numFmtId="0" fontId="5" fillId="9" borderId="0" xfId="0" applyFont="1" applyFill="1" applyBorder="1" applyAlignment="1" applyProtection="1">
      <alignment horizontal="right"/>
      <protection hidden="1"/>
    </xf>
    <xf numFmtId="0" fontId="2" fillId="9" borderId="4" xfId="0" applyNumberFormat="1" applyFont="1" applyFill="1" applyBorder="1" applyProtection="1">
      <protection hidden="1"/>
    </xf>
    <xf numFmtId="0" fontId="5" fillId="9" borderId="0" xfId="0" applyFont="1" applyFill="1" applyBorder="1" applyAlignment="1" applyProtection="1">
      <alignment horizontal="center" vertical="center"/>
      <protection hidden="1"/>
    </xf>
    <xf numFmtId="0" fontId="2" fillId="9" borderId="17" xfId="0" applyFont="1" applyFill="1" applyBorder="1" applyAlignment="1" applyProtection="1">
      <alignment horizontal="center" vertical="center" wrapText="1"/>
      <protection hidden="1"/>
    </xf>
    <xf numFmtId="0" fontId="29" fillId="9" borderId="0" xfId="0" applyNumberFormat="1" applyFont="1" applyFill="1" applyBorder="1" applyAlignment="1" applyProtection="1">
      <alignment horizontal="right" indent="2"/>
      <protection hidden="1"/>
    </xf>
    <xf numFmtId="169" fontId="2" fillId="9" borderId="17" xfId="0" applyNumberFormat="1" applyFont="1" applyFill="1" applyBorder="1" applyAlignment="1" applyProtection="1">
      <alignment horizontal="right" vertical="center" wrapText="1"/>
      <protection hidden="1"/>
    </xf>
    <xf numFmtId="169" fontId="2" fillId="9" borderId="0" xfId="0" applyNumberFormat="1" applyFont="1" applyFill="1" applyBorder="1" applyAlignment="1" applyProtection="1">
      <alignment horizontal="center" vertical="center" wrapText="1"/>
      <protection hidden="1"/>
    </xf>
    <xf numFmtId="169" fontId="2" fillId="9" borderId="4" xfId="0" applyNumberFormat="1" applyFont="1" applyFill="1" applyBorder="1" applyAlignment="1" applyProtection="1">
      <alignment horizontal="center" vertical="center" wrapText="1"/>
      <protection hidden="1"/>
    </xf>
    <xf numFmtId="169" fontId="2" fillId="9" borderId="17" xfId="0" applyNumberFormat="1" applyFont="1" applyFill="1" applyBorder="1" applyAlignment="1" applyProtection="1">
      <alignment horizontal="center" vertical="center" wrapText="1"/>
      <protection hidden="1"/>
    </xf>
    <xf numFmtId="0" fontId="0" fillId="9" borderId="0" xfId="0" applyFill="1"/>
    <xf numFmtId="0" fontId="34" fillId="9" borderId="5" xfId="0" applyFont="1" applyFill="1" applyBorder="1" applyAlignment="1" applyProtection="1">
      <alignment horizontal="center" vertical="center" wrapText="1"/>
      <protection hidden="1"/>
    </xf>
    <xf numFmtId="44" fontId="34" fillId="9" borderId="18" xfId="53" applyFont="1" applyFill="1" applyBorder="1" applyAlignment="1" applyProtection="1">
      <alignment horizontal="right" vertical="center" wrapText="1"/>
      <protection hidden="1"/>
    </xf>
    <xf numFmtId="2" fontId="34" fillId="9" borderId="18" xfId="0" applyNumberFormat="1" applyFont="1" applyFill="1" applyBorder="1" applyAlignment="1" applyProtection="1">
      <alignment horizontal="right" vertical="center" wrapText="1"/>
      <protection hidden="1"/>
    </xf>
    <xf numFmtId="0" fontId="38" fillId="9" borderId="4" xfId="0" applyNumberFormat="1" applyFont="1" applyFill="1" applyBorder="1" applyProtection="1">
      <protection hidden="1"/>
    </xf>
    <xf numFmtId="0" fontId="38" fillId="9" borderId="0" xfId="0" applyNumberFormat="1" applyFont="1" applyFill="1" applyBorder="1" applyProtection="1">
      <protection hidden="1"/>
    </xf>
    <xf numFmtId="0" fontId="2" fillId="9" borderId="0" xfId="0" applyNumberFormat="1" applyFont="1" applyFill="1" applyBorder="1" applyAlignment="1" applyProtection="1">
      <alignment horizontal="right" vertical="center"/>
      <protection hidden="1"/>
    </xf>
    <xf numFmtId="0" fontId="30" fillId="9" borderId="0" xfId="0" applyNumberFormat="1" applyFont="1" applyFill="1" applyBorder="1" applyAlignment="1" applyProtection="1">
      <alignment vertical="center"/>
      <protection hidden="1"/>
    </xf>
    <xf numFmtId="0" fontId="31" fillId="9" borderId="0" xfId="0" applyFont="1" applyFill="1" applyBorder="1" applyAlignment="1" applyProtection="1">
      <alignment horizontal="right" vertical="center"/>
      <protection hidden="1"/>
    </xf>
    <xf numFmtId="0" fontId="30" fillId="9" borderId="0" xfId="0" applyFont="1" applyFill="1" applyBorder="1" applyAlignment="1" applyProtection="1">
      <alignment horizontal="left" vertical="center"/>
      <protection hidden="1"/>
    </xf>
    <xf numFmtId="0" fontId="32" fillId="9" borderId="0" xfId="0" applyFont="1" applyFill="1" applyBorder="1" applyAlignment="1" applyProtection="1">
      <alignment horizontal="right" vertical="center"/>
      <protection hidden="1"/>
    </xf>
    <xf numFmtId="0" fontId="33" fillId="9" borderId="0" xfId="0" applyFont="1" applyFill="1" applyBorder="1" applyAlignment="1" applyProtection="1">
      <alignment horizontal="center" vertical="top"/>
      <protection hidden="1"/>
    </xf>
    <xf numFmtId="0" fontId="2" fillId="9" borderId="5" xfId="0" applyNumberFormat="1" applyFont="1" applyFill="1" applyBorder="1" applyAlignment="1" applyProtection="1">
      <alignment horizontal="right" vertical="center"/>
      <protection hidden="1"/>
    </xf>
    <xf numFmtId="0" fontId="30" fillId="9" borderId="5" xfId="0" applyFont="1" applyFill="1" applyBorder="1" applyAlignment="1" applyProtection="1">
      <alignment horizontal="left" vertical="center"/>
      <protection hidden="1"/>
    </xf>
    <xf numFmtId="0" fontId="32" fillId="9" borderId="5" xfId="0" applyFont="1" applyFill="1" applyBorder="1" applyAlignment="1" applyProtection="1">
      <alignment horizontal="right" vertical="center"/>
      <protection hidden="1"/>
    </xf>
    <xf numFmtId="0" fontId="36" fillId="9" borderId="0" xfId="0" applyNumberFormat="1" applyFont="1" applyFill="1" applyBorder="1" applyAlignment="1" applyProtection="1">
      <alignment horizontal="right" vertical="center"/>
      <protection hidden="1"/>
    </xf>
    <xf numFmtId="0" fontId="37" fillId="9" borderId="0" xfId="0" applyNumberFormat="1" applyFont="1" applyFill="1" applyBorder="1" applyAlignment="1" applyProtection="1">
      <alignment horizontal="right" vertical="center"/>
      <protection hidden="1"/>
    </xf>
    <xf numFmtId="0" fontId="2" fillId="9" borderId="0" xfId="0" applyNumberFormat="1" applyFont="1" applyFill="1" applyBorder="1" applyAlignment="1" applyProtection="1">
      <alignment vertical="center"/>
      <protection hidden="1"/>
    </xf>
    <xf numFmtId="0" fontId="35" fillId="9" borderId="0" xfId="0" applyFont="1" applyFill="1" applyBorder="1" applyAlignment="1" applyProtection="1">
      <alignment horizontal="right" vertical="center"/>
      <protection hidden="1"/>
    </xf>
    <xf numFmtId="0" fontId="2" fillId="9" borderId="5" xfId="0" applyNumberFormat="1" applyFont="1" applyFill="1" applyBorder="1" applyProtection="1">
      <protection hidden="1"/>
    </xf>
    <xf numFmtId="2" fontId="38" fillId="9" borderId="5" xfId="0" applyNumberFormat="1" applyFont="1" applyFill="1" applyBorder="1" applyAlignment="1" applyProtection="1">
      <alignment horizontal="right" vertical="center"/>
      <protection hidden="1"/>
    </xf>
    <xf numFmtId="0" fontId="39" fillId="9" borderId="5" xfId="0" applyNumberFormat="1" applyFont="1" applyFill="1" applyBorder="1" applyAlignment="1" applyProtection="1">
      <alignment horizontal="right" vertical="center"/>
      <protection hidden="1"/>
    </xf>
    <xf numFmtId="0" fontId="38" fillId="9" borderId="5" xfId="0" applyNumberFormat="1" applyFont="1" applyFill="1" applyBorder="1" applyAlignment="1" applyProtection="1">
      <alignment vertical="center"/>
      <protection hidden="1"/>
    </xf>
    <xf numFmtId="0" fontId="33" fillId="9" borderId="5" xfId="0" applyFont="1" applyFill="1" applyBorder="1" applyAlignment="1" applyProtection="1">
      <alignment horizontal="center" vertical="top"/>
      <protection hidden="1"/>
    </xf>
    <xf numFmtId="0" fontId="42" fillId="9" borderId="23" xfId="0" applyFont="1" applyFill="1" applyBorder="1" applyAlignment="1" applyProtection="1">
      <alignment horizontal="center" vertical="center"/>
      <protection hidden="1"/>
    </xf>
    <xf numFmtId="0" fontId="38" fillId="11" borderId="18" xfId="0" applyFont="1" applyFill="1" applyBorder="1" applyAlignment="1">
      <alignment horizontal="right"/>
    </xf>
    <xf numFmtId="0" fontId="38" fillId="11" borderId="5" xfId="0" applyNumberFormat="1" applyFont="1" applyFill="1" applyBorder="1" applyAlignment="1" applyProtection="1">
      <alignment horizontal="right" vertical="center"/>
      <protection hidden="1"/>
    </xf>
    <xf numFmtId="0" fontId="38" fillId="11" borderId="5" xfId="0" applyFont="1" applyFill="1" applyBorder="1" applyAlignment="1" applyProtection="1">
      <alignment horizontal="left" vertical="center"/>
      <protection hidden="1"/>
    </xf>
    <xf numFmtId="0" fontId="38" fillId="11" borderId="5" xfId="0" applyNumberFormat="1" applyFont="1" applyFill="1" applyBorder="1" applyProtection="1">
      <protection hidden="1"/>
    </xf>
    <xf numFmtId="0" fontId="38" fillId="11" borderId="30" xfId="0" applyFont="1" applyFill="1" applyBorder="1" applyAlignment="1">
      <alignment horizontal="right"/>
    </xf>
    <xf numFmtId="0" fontId="38" fillId="11" borderId="31" xfId="0" applyNumberFormat="1" applyFont="1" applyFill="1" applyBorder="1" applyProtection="1">
      <protection hidden="1"/>
    </xf>
    <xf numFmtId="0" fontId="38" fillId="11" borderId="31" xfId="0" applyNumberFormat="1" applyFont="1" applyFill="1" applyBorder="1" applyAlignment="1" applyProtection="1">
      <alignment horizontal="center" vertical="center"/>
      <protection hidden="1"/>
    </xf>
    <xf numFmtId="0" fontId="40" fillId="11" borderId="31" xfId="0" applyNumberFormat="1" applyFont="1" applyFill="1" applyBorder="1" applyAlignment="1" applyProtection="1">
      <alignment horizontal="center" vertical="center"/>
      <protection hidden="1"/>
    </xf>
    <xf numFmtId="0" fontId="38" fillId="11" borderId="32" xfId="0" applyFont="1" applyFill="1" applyBorder="1" applyAlignment="1">
      <alignment horizontal="right"/>
    </xf>
    <xf numFmtId="0" fontId="38" fillId="11" borderId="2" xfId="0" applyNumberFormat="1" applyFont="1" applyFill="1" applyBorder="1" applyAlignment="1" applyProtection="1">
      <alignment horizontal="right" vertical="center"/>
      <protection hidden="1"/>
    </xf>
    <xf numFmtId="9" fontId="38" fillId="11" borderId="33" xfId="0" applyNumberFormat="1" applyFont="1" applyFill="1" applyBorder="1" applyAlignment="1" applyProtection="1">
      <alignment horizontal="left" vertical="center"/>
      <protection hidden="1"/>
    </xf>
    <xf numFmtId="0" fontId="38" fillId="11" borderId="2" xfId="0" applyNumberFormat="1" applyFont="1" applyFill="1" applyBorder="1" applyAlignment="1" applyProtection="1">
      <alignment horizontal="center" vertical="center"/>
      <protection hidden="1"/>
    </xf>
    <xf numFmtId="0" fontId="40" fillId="11" borderId="2" xfId="0" applyNumberFormat="1" applyFont="1" applyFill="1" applyBorder="1" applyAlignment="1" applyProtection="1">
      <alignment horizontal="center" vertical="center"/>
      <protection hidden="1"/>
    </xf>
    <xf numFmtId="0" fontId="38" fillId="11" borderId="29" xfId="0" applyNumberFormat="1" applyFont="1" applyFill="1" applyBorder="1" applyAlignment="1" applyProtection="1">
      <alignment horizontal="right" vertical="center"/>
      <protection hidden="1"/>
    </xf>
    <xf numFmtId="0" fontId="38" fillId="11" borderId="34" xfId="0" applyFont="1" applyFill="1" applyBorder="1" applyAlignment="1">
      <alignment horizontal="right"/>
    </xf>
    <xf numFmtId="0" fontId="38" fillId="11" borderId="29" xfId="0" applyFont="1" applyFill="1" applyBorder="1" applyAlignment="1" applyProtection="1">
      <alignment horizontal="center" vertical="center"/>
      <protection hidden="1"/>
    </xf>
    <xf numFmtId="0" fontId="40" fillId="11" borderId="29" xfId="0" applyNumberFormat="1" applyFont="1" applyFill="1" applyBorder="1" applyAlignment="1" applyProtection="1">
      <alignment horizontal="center" vertical="center"/>
      <protection hidden="1"/>
    </xf>
    <xf numFmtId="169" fontId="2" fillId="12" borderId="17" xfId="0" applyNumberFormat="1" applyFont="1" applyFill="1" applyBorder="1" applyAlignment="1" applyProtection="1">
      <alignment horizontal="right" vertical="center" wrapText="1"/>
      <protection hidden="1"/>
    </xf>
    <xf numFmtId="169" fontId="2" fillId="12" borderId="0" xfId="0" applyNumberFormat="1" applyFont="1" applyFill="1" applyBorder="1" applyAlignment="1" applyProtection="1">
      <alignment horizontal="center" vertical="center" wrapText="1"/>
      <protection hidden="1"/>
    </xf>
    <xf numFmtId="169" fontId="2" fillId="12" borderId="4" xfId="0" applyNumberFormat="1" applyFont="1" applyFill="1" applyBorder="1" applyAlignment="1" applyProtection="1">
      <alignment horizontal="center" vertical="center" wrapText="1"/>
      <protection hidden="1"/>
    </xf>
    <xf numFmtId="0" fontId="34" fillId="12" borderId="18" xfId="0" applyFont="1" applyFill="1" applyBorder="1" applyAlignment="1" applyProtection="1">
      <alignment horizontal="center" vertical="center" wrapText="1"/>
      <protection hidden="1"/>
    </xf>
    <xf numFmtId="0" fontId="34" fillId="12" borderId="5" xfId="0" applyFont="1" applyFill="1" applyBorder="1" applyAlignment="1" applyProtection="1">
      <alignment horizontal="center" vertical="center" wrapText="1"/>
      <protection hidden="1"/>
    </xf>
    <xf numFmtId="0" fontId="34" fillId="12" borderId="4" xfId="0" applyFont="1" applyFill="1" applyBorder="1" applyAlignment="1" applyProtection="1">
      <alignment horizontal="center" vertical="center" wrapText="1"/>
      <protection hidden="1"/>
    </xf>
    <xf numFmtId="0" fontId="34" fillId="9" borderId="4" xfId="0" applyFont="1" applyFill="1" applyBorder="1" applyAlignment="1" applyProtection="1">
      <alignment horizontal="center" vertical="center" wrapText="1"/>
      <protection hidden="1"/>
    </xf>
    <xf numFmtId="9" fontId="38" fillId="11" borderId="35" xfId="0" applyNumberFormat="1" applyFont="1" applyFill="1" applyBorder="1" applyAlignment="1" applyProtection="1">
      <alignment horizontal="left" vertical="center"/>
      <protection hidden="1"/>
    </xf>
    <xf numFmtId="9" fontId="35" fillId="12" borderId="21" xfId="32" applyFont="1" applyFill="1" applyBorder="1" applyAlignment="1" applyProtection="1">
      <alignment horizontal="right" vertical="center" wrapText="1"/>
      <protection hidden="1"/>
    </xf>
    <xf numFmtId="44" fontId="35" fillId="9" borderId="19" xfId="53" applyFont="1" applyFill="1" applyBorder="1" applyAlignment="1" applyProtection="1">
      <alignment horizontal="right" vertical="center" wrapText="1"/>
      <protection hidden="1"/>
    </xf>
    <xf numFmtId="0" fontId="28" fillId="0" borderId="1" xfId="0" applyNumberFormat="1" applyFont="1" applyFill="1" applyBorder="1" applyAlignment="1" applyProtection="1">
      <alignment horizontal="center" vertical="center" wrapText="1"/>
      <protection hidden="1"/>
    </xf>
    <xf numFmtId="44" fontId="38" fillId="11" borderId="35" xfId="0" applyNumberFormat="1" applyFont="1" applyFill="1" applyBorder="1" applyAlignment="1" applyProtection="1">
      <alignment horizontal="left" vertical="center"/>
      <protection hidden="1"/>
    </xf>
    <xf numFmtId="44" fontId="38" fillId="11" borderId="33" xfId="0" applyNumberFormat="1" applyFont="1" applyFill="1" applyBorder="1" applyAlignment="1" applyProtection="1">
      <alignment horizontal="left" vertical="center"/>
      <protection hidden="1"/>
    </xf>
    <xf numFmtId="3" fontId="38" fillId="11" borderId="35" xfId="0" applyNumberFormat="1" applyFont="1" applyFill="1" applyBorder="1" applyAlignment="1" applyProtection="1">
      <alignment horizontal="left" vertical="center"/>
      <protection hidden="1"/>
    </xf>
    <xf numFmtId="3" fontId="38" fillId="11" borderId="33" xfId="0" applyNumberFormat="1" applyFont="1" applyFill="1" applyBorder="1" applyAlignment="1" applyProtection="1">
      <alignment horizontal="left" vertical="center"/>
      <protection hidden="1"/>
    </xf>
    <xf numFmtId="171" fontId="43" fillId="13" borderId="1" xfId="0" applyNumberFormat="1" applyFont="1" applyFill="1" applyBorder="1" applyAlignment="1" applyProtection="1">
      <alignment horizontal="center" vertical="top" wrapText="1"/>
      <protection hidden="1"/>
    </xf>
    <xf numFmtId="9" fontId="43" fillId="13" borderId="1" xfId="32" applyFont="1" applyFill="1" applyBorder="1" applyAlignment="1" applyProtection="1">
      <alignment horizontal="center" vertical="top" wrapText="1"/>
      <protection hidden="1"/>
    </xf>
    <xf numFmtId="0" fontId="33" fillId="14" borderId="7" xfId="0" applyFont="1" applyFill="1" applyBorder="1" applyAlignment="1" applyProtection="1">
      <alignment horizontal="center"/>
      <protection hidden="1"/>
    </xf>
    <xf numFmtId="0" fontId="26" fillId="14" borderId="25" xfId="0" applyFont="1" applyFill="1" applyBorder="1" applyAlignment="1" applyProtection="1">
      <alignment horizontal="center"/>
      <protection hidden="1"/>
    </xf>
    <xf numFmtId="0" fontId="5" fillId="9" borderId="1" xfId="0" applyNumberFormat="1" applyFont="1" applyFill="1" applyBorder="1" applyProtection="1">
      <protection hidden="1"/>
    </xf>
    <xf numFmtId="0" fontId="5" fillId="9" borderId="19" xfId="0" applyNumberFormat="1" applyFont="1" applyFill="1" applyBorder="1" applyProtection="1">
      <protection hidden="1"/>
    </xf>
    <xf numFmtId="0" fontId="5" fillId="9" borderId="19" xfId="0" applyNumberFormat="1" applyFont="1" applyFill="1" applyBorder="1" applyAlignment="1" applyProtection="1">
      <alignment horizontal="right"/>
      <protection hidden="1"/>
    </xf>
    <xf numFmtId="0" fontId="5" fillId="9" borderId="5" xfId="0" applyNumberFormat="1" applyFont="1" applyFill="1" applyBorder="1" applyProtection="1">
      <protection hidden="1"/>
    </xf>
    <xf numFmtId="0" fontId="5" fillId="9" borderId="5" xfId="0" applyNumberFormat="1" applyFont="1" applyFill="1" applyBorder="1" applyAlignment="1" applyProtection="1">
      <alignment horizontal="right"/>
      <protection hidden="1"/>
    </xf>
    <xf numFmtId="0" fontId="5" fillId="9" borderId="6" xfId="0" applyNumberFormat="1" applyFont="1" applyFill="1" applyBorder="1" applyProtection="1">
      <protection hidden="1"/>
    </xf>
    <xf numFmtId="0" fontId="2" fillId="9" borderId="17" xfId="0" applyNumberFormat="1" applyFont="1" applyFill="1" applyBorder="1" applyProtection="1">
      <protection hidden="1"/>
    </xf>
    <xf numFmtId="9" fontId="5" fillId="6" borderId="1" xfId="32" applyFont="1" applyFill="1" applyBorder="1" applyProtection="1">
      <protection hidden="1"/>
    </xf>
    <xf numFmtId="9" fontId="5" fillId="6" borderId="1" xfId="0" applyNumberFormat="1" applyFont="1" applyFill="1" applyBorder="1" applyProtection="1">
      <protection hidden="1"/>
    </xf>
    <xf numFmtId="0" fontId="5" fillId="9" borderId="0" xfId="0" applyFont="1" applyFill="1" applyAlignment="1">
      <alignment horizontal="right"/>
    </xf>
    <xf numFmtId="0" fontId="5" fillId="9" borderId="0" xfId="0" applyFont="1" applyFill="1" applyBorder="1" applyAlignment="1">
      <alignment horizontal="right"/>
    </xf>
    <xf numFmtId="0" fontId="45" fillId="9" borderId="0" xfId="0" applyFont="1" applyFill="1" applyBorder="1" applyAlignment="1">
      <alignment horizontal="center"/>
    </xf>
    <xf numFmtId="0" fontId="46" fillId="9" borderId="0" xfId="0" applyFont="1" applyFill="1" applyBorder="1" applyAlignment="1">
      <alignment horizontal="center"/>
    </xf>
    <xf numFmtId="9" fontId="0" fillId="9" borderId="0" xfId="0" applyNumberFormat="1" applyFill="1"/>
    <xf numFmtId="0" fontId="0" fillId="9" borderId="0" xfId="0" applyFill="1" applyBorder="1"/>
    <xf numFmtId="0" fontId="46" fillId="9" borderId="0" xfId="0" applyFont="1" applyFill="1" applyBorder="1" applyAlignment="1">
      <alignment horizontal="center" vertical="center"/>
    </xf>
    <xf numFmtId="0" fontId="2" fillId="9" borderId="1" xfId="0" applyFont="1" applyFill="1" applyBorder="1" applyAlignment="1">
      <alignment horizontal="center"/>
    </xf>
    <xf numFmtId="175" fontId="2" fillId="9" borderId="41" xfId="0" applyNumberFormat="1" applyFont="1" applyFill="1" applyBorder="1" applyAlignment="1">
      <alignment horizontal="center"/>
    </xf>
    <xf numFmtId="44" fontId="0" fillId="9" borderId="47" xfId="0" applyNumberFormat="1" applyFill="1" applyBorder="1"/>
    <xf numFmtId="44" fontId="0" fillId="9" borderId="48" xfId="0" applyNumberFormat="1" applyFill="1" applyBorder="1"/>
    <xf numFmtId="44" fontId="0" fillId="9" borderId="49" xfId="0" applyNumberFormat="1" applyFill="1" applyBorder="1"/>
    <xf numFmtId="0" fontId="5" fillId="9" borderId="1" xfId="0" applyNumberFormat="1" applyFont="1" applyFill="1" applyBorder="1" applyAlignment="1" applyProtection="1">
      <alignment horizontal="left" vertical="center" wrapText="1"/>
      <protection locked="0" hidden="1"/>
    </xf>
    <xf numFmtId="0" fontId="5" fillId="9" borderId="16" xfId="0" applyNumberFormat="1" applyFont="1" applyFill="1" applyBorder="1" applyProtection="1">
      <protection hidden="1"/>
    </xf>
    <xf numFmtId="0" fontId="0" fillId="9" borderId="1" xfId="0" applyFill="1" applyBorder="1"/>
    <xf numFmtId="10" fontId="0" fillId="9" borderId="1" xfId="32" applyNumberFormat="1" applyFont="1" applyFill="1" applyBorder="1"/>
    <xf numFmtId="44" fontId="0" fillId="9" borderId="1" xfId="0" applyNumberFormat="1" applyFill="1" applyBorder="1"/>
    <xf numFmtId="44" fontId="0" fillId="9" borderId="50" xfId="0" applyNumberFormat="1" applyFill="1" applyBorder="1"/>
    <xf numFmtId="44" fontId="0" fillId="9" borderId="41" xfId="0" applyNumberFormat="1" applyFill="1" applyBorder="1"/>
    <xf numFmtId="175" fontId="2" fillId="9" borderId="42" xfId="0" applyNumberFormat="1" applyFont="1" applyFill="1" applyBorder="1" applyAlignment="1">
      <alignment horizontal="center"/>
    </xf>
    <xf numFmtId="0" fontId="5" fillId="9" borderId="16" xfId="0" applyNumberFormat="1" applyFont="1" applyFill="1" applyBorder="1" applyAlignment="1" applyProtection="1">
      <alignment horizontal="left" vertical="center" wrapText="1"/>
      <protection locked="0" hidden="1"/>
    </xf>
    <xf numFmtId="0" fontId="5" fillId="9" borderId="24" xfId="0" applyNumberFormat="1" applyFont="1" applyFill="1" applyBorder="1" applyProtection="1">
      <protection hidden="1"/>
    </xf>
    <xf numFmtId="0" fontId="5" fillId="9" borderId="0" xfId="0" applyFont="1" applyFill="1"/>
    <xf numFmtId="10" fontId="0" fillId="9" borderId="1" xfId="0" applyNumberFormat="1" applyFill="1" applyBorder="1"/>
    <xf numFmtId="44" fontId="0" fillId="9" borderId="42" xfId="0" applyNumberFormat="1" applyFill="1" applyBorder="1"/>
    <xf numFmtId="0" fontId="5" fillId="9" borderId="10" xfId="0" applyFont="1" applyFill="1" applyBorder="1"/>
    <xf numFmtId="0" fontId="0" fillId="9" borderId="54" xfId="0" applyFill="1" applyBorder="1"/>
    <xf numFmtId="0" fontId="35" fillId="9" borderId="39" xfId="0" applyFont="1" applyFill="1" applyBorder="1" applyAlignment="1">
      <alignment horizontal="center"/>
    </xf>
    <xf numFmtId="0" fontId="35" fillId="9" borderId="40" xfId="0" applyFont="1" applyFill="1" applyBorder="1" applyAlignment="1">
      <alignment horizontal="center"/>
    </xf>
    <xf numFmtId="0" fontId="35" fillId="9" borderId="52" xfId="0" applyFont="1" applyFill="1" applyBorder="1" applyAlignment="1">
      <alignment horizontal="center"/>
    </xf>
    <xf numFmtId="44" fontId="0" fillId="9" borderId="43" xfId="0" applyNumberFormat="1" applyFill="1" applyBorder="1"/>
    <xf numFmtId="44" fontId="0" fillId="9" borderId="39" xfId="0" applyNumberFormat="1" applyFill="1" applyBorder="1"/>
    <xf numFmtId="44" fontId="0" fillId="9" borderId="40" xfId="0" applyNumberFormat="1" applyFill="1" applyBorder="1"/>
    <xf numFmtId="0" fontId="5" fillId="9" borderId="8" xfId="0" applyFont="1" applyFill="1" applyBorder="1"/>
    <xf numFmtId="0" fontId="0" fillId="9" borderId="55" xfId="0" applyFill="1" applyBorder="1"/>
    <xf numFmtId="44" fontId="0" fillId="9" borderId="0" xfId="0" applyNumberFormat="1" applyFill="1"/>
    <xf numFmtId="0" fontId="5" fillId="9" borderId="8" xfId="0" applyFont="1" applyFill="1" applyBorder="1" applyAlignment="1">
      <alignment horizontal="left" indent="3"/>
    </xf>
    <xf numFmtId="0" fontId="6" fillId="9" borderId="56" xfId="0" applyFont="1" applyFill="1" applyBorder="1" applyAlignment="1">
      <alignment horizontal="right"/>
    </xf>
    <xf numFmtId="0" fontId="6" fillId="9" borderId="57" xfId="0" applyFont="1" applyFill="1" applyBorder="1"/>
    <xf numFmtId="175" fontId="2" fillId="9" borderId="58" xfId="0" applyNumberFormat="1" applyFont="1" applyFill="1" applyBorder="1" applyAlignment="1">
      <alignment horizontal="center"/>
    </xf>
    <xf numFmtId="0" fontId="46" fillId="10" borderId="47" xfId="0" applyFont="1" applyFill="1" applyBorder="1" applyAlignment="1">
      <alignment horizontal="center"/>
    </xf>
    <xf numFmtId="0" fontId="46" fillId="10" borderId="48" xfId="0" applyFont="1" applyFill="1" applyBorder="1" applyAlignment="1">
      <alignment horizontal="center"/>
    </xf>
    <xf numFmtId="0" fontId="46" fillId="10" borderId="59" xfId="0" applyFont="1" applyFill="1" applyBorder="1" applyAlignment="1">
      <alignment horizontal="center"/>
    </xf>
    <xf numFmtId="175" fontId="2" fillId="9" borderId="5" xfId="0" applyNumberFormat="1" applyFont="1" applyFill="1" applyBorder="1" applyAlignment="1">
      <alignment horizontal="center"/>
    </xf>
    <xf numFmtId="175" fontId="2" fillId="9" borderId="23" xfId="0" applyNumberFormat="1" applyFont="1" applyFill="1" applyBorder="1" applyAlignment="1">
      <alignment horizontal="center"/>
    </xf>
    <xf numFmtId="175" fontId="2" fillId="9" borderId="19" xfId="0" applyNumberFormat="1" applyFont="1" applyFill="1" applyBorder="1" applyAlignment="1">
      <alignment horizontal="center"/>
    </xf>
    <xf numFmtId="0" fontId="46" fillId="10" borderId="60" xfId="0" applyFont="1" applyFill="1" applyBorder="1" applyAlignment="1">
      <alignment horizontal="center"/>
    </xf>
    <xf numFmtId="0" fontId="46" fillId="10" borderId="61" xfId="0" applyFont="1" applyFill="1" applyBorder="1" applyAlignment="1">
      <alignment horizontal="center"/>
    </xf>
    <xf numFmtId="175" fontId="2" fillId="9" borderId="63" xfId="0" applyNumberFormat="1" applyFont="1" applyFill="1" applyBorder="1" applyAlignment="1">
      <alignment horizontal="center"/>
    </xf>
    <xf numFmtId="0" fontId="2" fillId="6" borderId="3" xfId="0" applyFont="1" applyFill="1" applyBorder="1" applyAlignment="1">
      <alignment horizontal="center"/>
    </xf>
    <xf numFmtId="0" fontId="0" fillId="9" borderId="0" xfId="0" applyFill="1" applyAlignment="1">
      <alignment vertical="center"/>
    </xf>
    <xf numFmtId="177" fontId="52" fillId="9" borderId="53" xfId="53" applyNumberFormat="1" applyFont="1" applyFill="1" applyBorder="1" applyAlignment="1" applyProtection="1">
      <alignment vertical="top"/>
    </xf>
    <xf numFmtId="0" fontId="52" fillId="9" borderId="5" xfId="0" applyNumberFormat="1" applyFont="1" applyFill="1" applyBorder="1" applyAlignment="1" applyProtection="1">
      <alignment horizontal="center" vertical="top"/>
    </xf>
    <xf numFmtId="3" fontId="52" fillId="9" borderId="5" xfId="0" applyNumberFormat="1" applyFont="1" applyFill="1" applyBorder="1" applyAlignment="1" applyProtection="1">
      <alignment horizontal="center" vertical="top"/>
    </xf>
    <xf numFmtId="44" fontId="51" fillId="6" borderId="1" xfId="53" applyFont="1" applyFill="1" applyBorder="1" applyProtection="1"/>
    <xf numFmtId="0" fontId="5" fillId="9" borderId="0" xfId="0" applyFont="1" applyFill="1" applyAlignment="1">
      <alignment horizontal="center"/>
    </xf>
    <xf numFmtId="176" fontId="52" fillId="9" borderId="53" xfId="54" applyNumberFormat="1" applyFont="1" applyFill="1" applyBorder="1" applyAlignment="1" applyProtection="1">
      <alignment horizontal="center"/>
    </xf>
    <xf numFmtId="0" fontId="5" fillId="7" borderId="8" xfId="0" applyNumberFormat="1" applyFont="1" applyFill="1" applyBorder="1" applyAlignment="1" applyProtection="1">
      <alignment horizontal="left" vertical="center" wrapText="1"/>
      <protection locked="0" hidden="1"/>
    </xf>
    <xf numFmtId="0" fontId="5" fillId="16" borderId="8" xfId="0" applyNumberFormat="1" applyFont="1" applyFill="1" applyBorder="1" applyAlignment="1" applyProtection="1">
      <alignment horizontal="left" vertical="center" wrapText="1"/>
      <protection locked="0" hidden="1"/>
    </xf>
    <xf numFmtId="0" fontId="5" fillId="8" borderId="8" xfId="0" applyNumberFormat="1" applyFont="1" applyFill="1" applyBorder="1" applyAlignment="1" applyProtection="1">
      <alignment horizontal="left" vertical="center" wrapText="1"/>
      <protection locked="0" hidden="1"/>
    </xf>
    <xf numFmtId="175" fontId="2" fillId="9" borderId="49" xfId="0" applyNumberFormat="1" applyFont="1" applyFill="1" applyBorder="1" applyAlignment="1">
      <alignment horizontal="center"/>
    </xf>
    <xf numFmtId="0" fontId="5" fillId="16" borderId="10" xfId="0" applyNumberFormat="1" applyFont="1" applyFill="1" applyBorder="1" applyAlignment="1" applyProtection="1">
      <alignment horizontal="left" vertical="center" wrapText="1"/>
      <protection locked="0" hidden="1"/>
    </xf>
    <xf numFmtId="0" fontId="5" fillId="16" borderId="56" xfId="0" applyNumberFormat="1" applyFont="1" applyFill="1" applyBorder="1" applyAlignment="1" applyProtection="1">
      <alignment horizontal="left" vertical="center" wrapText="1"/>
      <protection locked="0" hidden="1"/>
    </xf>
    <xf numFmtId="0" fontId="35" fillId="9" borderId="36" xfId="0" applyFont="1" applyFill="1" applyBorder="1" applyAlignment="1">
      <alignment horizontal="center" vertical="center"/>
    </xf>
    <xf numFmtId="0" fontId="35" fillId="9" borderId="43" xfId="0" applyFont="1" applyFill="1" applyBorder="1" applyAlignment="1">
      <alignment horizontal="center" vertical="center"/>
    </xf>
    <xf numFmtId="0" fontId="35" fillId="9" borderId="39" xfId="0" applyFont="1" applyFill="1" applyBorder="1" applyAlignment="1">
      <alignment horizontal="center" vertical="center"/>
    </xf>
    <xf numFmtId="0" fontId="35" fillId="9" borderId="40" xfId="0" applyFont="1" applyFill="1" applyBorder="1" applyAlignment="1">
      <alignment horizontal="center" vertical="center"/>
    </xf>
    <xf numFmtId="0" fontId="46" fillId="10" borderId="43" xfId="0" applyFont="1" applyFill="1" applyBorder="1" applyAlignment="1">
      <alignment horizontal="center"/>
    </xf>
    <xf numFmtId="0" fontId="46" fillId="10" borderId="39" xfId="0" applyFont="1" applyFill="1" applyBorder="1" applyAlignment="1">
      <alignment horizontal="center"/>
    </xf>
    <xf numFmtId="0" fontId="46" fillId="10" borderId="40" xfId="0" applyFont="1" applyFill="1" applyBorder="1" applyAlignment="1">
      <alignment horizontal="center"/>
    </xf>
    <xf numFmtId="0" fontId="46" fillId="10" borderId="44" xfId="0" applyFont="1" applyFill="1" applyBorder="1" applyAlignment="1">
      <alignment horizontal="center"/>
    </xf>
    <xf numFmtId="0" fontId="46" fillId="10" borderId="45" xfId="0" applyFont="1" applyFill="1" applyBorder="1" applyAlignment="1">
      <alignment horizontal="center"/>
    </xf>
    <xf numFmtId="0" fontId="46" fillId="10" borderId="46" xfId="0" applyFont="1" applyFill="1" applyBorder="1" applyAlignment="1">
      <alignment horizontal="center"/>
    </xf>
    <xf numFmtId="0" fontId="46" fillId="10" borderId="0" xfId="0" applyFont="1" applyFill="1" applyBorder="1" applyAlignment="1">
      <alignment horizontal="center"/>
    </xf>
    <xf numFmtId="0" fontId="46" fillId="10" borderId="1" xfId="0" applyFont="1" applyFill="1" applyBorder="1" applyAlignment="1">
      <alignment horizontal="center"/>
    </xf>
    <xf numFmtId="0" fontId="46" fillId="10" borderId="10" xfId="0" applyFont="1" applyFill="1" applyBorder="1" applyAlignment="1">
      <alignment horizontal="center"/>
    </xf>
    <xf numFmtId="44" fontId="46" fillId="10" borderId="11" xfId="53" applyFont="1" applyFill="1" applyBorder="1" applyAlignment="1">
      <alignment horizontal="center"/>
    </xf>
    <xf numFmtId="0" fontId="2" fillId="9" borderId="0" xfId="0" applyFont="1" applyFill="1"/>
    <xf numFmtId="0" fontId="46" fillId="10" borderId="54" xfId="0" applyFont="1" applyFill="1" applyBorder="1" applyAlignment="1">
      <alignment horizontal="center"/>
    </xf>
    <xf numFmtId="44" fontId="2" fillId="9" borderId="0" xfId="53" applyFont="1" applyFill="1" applyAlignment="1">
      <alignment horizontal="center"/>
    </xf>
    <xf numFmtId="0" fontId="2" fillId="9" borderId="0" xfId="0" applyFont="1" applyFill="1" applyAlignment="1">
      <alignment horizontal="center"/>
    </xf>
    <xf numFmtId="0" fontId="46" fillId="10" borderId="26" xfId="0" applyFont="1" applyFill="1" applyBorder="1" applyAlignment="1">
      <alignment horizontal="center"/>
    </xf>
    <xf numFmtId="44" fontId="46" fillId="10" borderId="26" xfId="53" applyFont="1" applyFill="1" applyBorder="1" applyAlignment="1">
      <alignment horizontal="center"/>
    </xf>
    <xf numFmtId="0" fontId="46" fillId="10" borderId="55" xfId="0" applyFont="1" applyFill="1" applyBorder="1" applyAlignment="1">
      <alignment horizontal="center"/>
    </xf>
    <xf numFmtId="44" fontId="2" fillId="9" borderId="1" xfId="53" applyFont="1" applyFill="1" applyBorder="1" applyAlignment="1">
      <alignment horizontal="center"/>
    </xf>
    <xf numFmtId="0" fontId="42" fillId="9" borderId="19" xfId="0" applyFont="1" applyFill="1" applyBorder="1" applyAlignment="1" applyProtection="1">
      <alignment horizontal="center" vertical="center"/>
      <protection hidden="1"/>
    </xf>
    <xf numFmtId="2" fontId="35" fillId="9" borderId="0" xfId="32" applyNumberFormat="1" applyFont="1" applyFill="1" applyBorder="1" applyAlignment="1" applyProtection="1">
      <alignment horizontal="center" vertical="center" wrapText="1"/>
      <protection hidden="1"/>
    </xf>
    <xf numFmtId="0" fontId="57" fillId="10" borderId="7" xfId="0" applyFont="1" applyFill="1" applyBorder="1" applyAlignment="1">
      <alignment horizontal="center" vertical="center"/>
    </xf>
    <xf numFmtId="0" fontId="2" fillId="9" borderId="0" xfId="0" applyNumberFormat="1" applyFont="1" applyFill="1" applyBorder="1" applyAlignment="1" applyProtection="1">
      <alignment horizontal="left"/>
      <protection hidden="1"/>
    </xf>
    <xf numFmtId="2" fontId="35" fillId="9" borderId="1" xfId="32" applyNumberFormat="1" applyFont="1" applyFill="1" applyBorder="1" applyAlignment="1" applyProtection="1">
      <alignment horizontal="center" vertical="center" wrapText="1"/>
      <protection hidden="1"/>
    </xf>
    <xf numFmtId="0" fontId="0" fillId="9" borderId="0" xfId="0" applyFill="1" applyAlignment="1">
      <alignment horizontal="center" wrapText="1"/>
    </xf>
    <xf numFmtId="0" fontId="0" fillId="9" borderId="0" xfId="0" applyFill="1" applyAlignment="1">
      <alignment horizontal="center"/>
    </xf>
    <xf numFmtId="0" fontId="0" fillId="9" borderId="10" xfId="0" applyFill="1" applyBorder="1"/>
    <xf numFmtId="0" fontId="0" fillId="9" borderId="8" xfId="0" applyFill="1" applyBorder="1"/>
    <xf numFmtId="44" fontId="0" fillId="6" borderId="68" xfId="0" applyNumberFormat="1" applyFill="1" applyBorder="1"/>
    <xf numFmtId="44" fontId="0" fillId="6" borderId="67" xfId="0" applyNumberFormat="1" applyFill="1" applyBorder="1"/>
    <xf numFmtId="3" fontId="0" fillId="6" borderId="68" xfId="0" applyNumberFormat="1" applyFill="1" applyBorder="1"/>
    <xf numFmtId="44" fontId="0" fillId="13" borderId="1" xfId="53" applyFont="1" applyFill="1" applyBorder="1" applyAlignment="1">
      <alignment horizontal="center"/>
    </xf>
    <xf numFmtId="37" fontId="0" fillId="13" borderId="1" xfId="53" applyNumberFormat="1" applyFont="1" applyFill="1" applyBorder="1" applyAlignment="1">
      <alignment horizontal="center"/>
    </xf>
    <xf numFmtId="0" fontId="0" fillId="9" borderId="5" xfId="0" applyFill="1" applyBorder="1"/>
    <xf numFmtId="0" fontId="0" fillId="9" borderId="5" xfId="0" applyFill="1" applyBorder="1" applyAlignment="1">
      <alignment horizontal="center"/>
    </xf>
    <xf numFmtId="0" fontId="0" fillId="9" borderId="0" xfId="0" applyFill="1" applyBorder="1" applyAlignment="1">
      <alignment horizontal="center"/>
    </xf>
    <xf numFmtId="0" fontId="5" fillId="9" borderId="0" xfId="0" applyFont="1" applyFill="1" applyBorder="1"/>
    <xf numFmtId="0" fontId="0" fillId="9" borderId="0" xfId="0" applyFill="1" applyBorder="1" applyAlignment="1">
      <alignment horizontal="right"/>
    </xf>
    <xf numFmtId="0" fontId="0" fillId="9" borderId="0" xfId="0" applyFill="1" applyBorder="1" applyAlignment="1">
      <alignment horizontal="center" wrapText="1"/>
    </xf>
    <xf numFmtId="0" fontId="0" fillId="9" borderId="21" xfId="0" applyFill="1" applyBorder="1"/>
    <xf numFmtId="0" fontId="0" fillId="9" borderId="19" xfId="0" applyFill="1" applyBorder="1"/>
    <xf numFmtId="0" fontId="0" fillId="9" borderId="19" xfId="0" applyFill="1" applyBorder="1" applyAlignment="1">
      <alignment horizontal="center"/>
    </xf>
    <xf numFmtId="0" fontId="0" fillId="9" borderId="22" xfId="0" applyFill="1" applyBorder="1"/>
    <xf numFmtId="0" fontId="0" fillId="9" borderId="17" xfId="0" applyFill="1" applyBorder="1"/>
    <xf numFmtId="0" fontId="0" fillId="9" borderId="4" xfId="0" applyFill="1" applyBorder="1"/>
    <xf numFmtId="0" fontId="0" fillId="9" borderId="17" xfId="0" applyFill="1" applyBorder="1" applyAlignment="1">
      <alignment horizontal="center" wrapText="1"/>
    </xf>
    <xf numFmtId="0" fontId="0" fillId="9" borderId="4" xfId="0" applyFill="1" applyBorder="1" applyAlignment="1">
      <alignment horizontal="center" wrapText="1"/>
    </xf>
    <xf numFmtId="0" fontId="0" fillId="9" borderId="18" xfId="0" applyFill="1" applyBorder="1"/>
    <xf numFmtId="0" fontId="0" fillId="9" borderId="6" xfId="0" applyFill="1" applyBorder="1"/>
    <xf numFmtId="44" fontId="0" fillId="13" borderId="3" xfId="53" applyFont="1" applyFill="1" applyBorder="1" applyAlignment="1">
      <alignment horizontal="center"/>
    </xf>
    <xf numFmtId="37" fontId="0" fillId="13" borderId="3" xfId="53" applyNumberFormat="1" applyFont="1" applyFill="1" applyBorder="1" applyAlignment="1">
      <alignment horizontal="center"/>
    </xf>
    <xf numFmtId="0" fontId="48" fillId="10" borderId="36" xfId="0" applyFont="1" applyFill="1" applyBorder="1" applyAlignment="1">
      <alignment horizontal="center" wrapText="1"/>
    </xf>
    <xf numFmtId="0" fontId="48" fillId="10" borderId="37" xfId="0" applyFont="1" applyFill="1" applyBorder="1" applyAlignment="1">
      <alignment horizontal="center" wrapText="1"/>
    </xf>
    <xf numFmtId="0" fontId="48" fillId="10" borderId="38" xfId="0" applyFont="1" applyFill="1" applyBorder="1" applyAlignment="1">
      <alignment horizontal="center" wrapText="1"/>
    </xf>
    <xf numFmtId="0" fontId="48" fillId="10" borderId="11" xfId="0" applyFont="1" applyFill="1" applyBorder="1" applyAlignment="1">
      <alignment horizontal="center" wrapText="1"/>
    </xf>
    <xf numFmtId="9" fontId="0" fillId="13" borderId="1" xfId="32" applyFont="1" applyFill="1" applyBorder="1" applyAlignment="1">
      <alignment horizontal="center"/>
    </xf>
    <xf numFmtId="9" fontId="0" fillId="6" borderId="66" xfId="0" applyNumberFormat="1" applyFill="1" applyBorder="1"/>
    <xf numFmtId="0" fontId="49" fillId="10" borderId="69" xfId="0" applyFont="1" applyFill="1" applyBorder="1" applyAlignment="1">
      <alignment horizontal="center" vertical="center"/>
    </xf>
    <xf numFmtId="9" fontId="0" fillId="9" borderId="69" xfId="32" applyFont="1" applyFill="1" applyBorder="1" applyAlignment="1">
      <alignment horizontal="center"/>
    </xf>
    <xf numFmtId="9" fontId="0" fillId="9" borderId="36" xfId="32" applyFont="1" applyFill="1" applyBorder="1" applyAlignment="1">
      <alignment horizontal="center"/>
    </xf>
    <xf numFmtId="0" fontId="0" fillId="9" borderId="27" xfId="0" applyFill="1" applyBorder="1"/>
    <xf numFmtId="0" fontId="0" fillId="9" borderId="8" xfId="0" applyFill="1" applyBorder="1" applyAlignment="1">
      <alignment horizontal="center"/>
    </xf>
    <xf numFmtId="37" fontId="0" fillId="13" borderId="58" xfId="53" applyNumberFormat="1" applyFont="1" applyFill="1" applyBorder="1" applyAlignment="1">
      <alignment horizontal="center"/>
    </xf>
    <xf numFmtId="0" fontId="0" fillId="9" borderId="56" xfId="0" applyFill="1" applyBorder="1" applyAlignment="1">
      <alignment horizontal="center"/>
    </xf>
    <xf numFmtId="0" fontId="0" fillId="9" borderId="20" xfId="0" applyFill="1" applyBorder="1"/>
    <xf numFmtId="9" fontId="0" fillId="13" borderId="62" xfId="32" applyFont="1" applyFill="1" applyBorder="1" applyAlignment="1">
      <alignment horizontal="center"/>
    </xf>
    <xf numFmtId="44" fontId="0" fillId="13" borderId="62" xfId="53" applyFont="1" applyFill="1" applyBorder="1" applyAlignment="1">
      <alignment horizontal="center"/>
    </xf>
    <xf numFmtId="37" fontId="0" fillId="13" borderId="62" xfId="53" applyNumberFormat="1" applyFont="1" applyFill="1" applyBorder="1" applyAlignment="1">
      <alignment horizontal="center"/>
    </xf>
    <xf numFmtId="37" fontId="0" fillId="13" borderId="70" xfId="53" applyNumberFormat="1" applyFont="1" applyFill="1" applyBorder="1" applyAlignment="1">
      <alignment horizontal="center"/>
    </xf>
    <xf numFmtId="2" fontId="0" fillId="9" borderId="71" xfId="32" applyNumberFormat="1" applyFont="1" applyFill="1" applyBorder="1" applyAlignment="1">
      <alignment horizontal="center"/>
    </xf>
    <xf numFmtId="2" fontId="0" fillId="9" borderId="28" xfId="32" applyNumberFormat="1" applyFont="1" applyFill="1" applyBorder="1" applyAlignment="1">
      <alignment horizontal="center"/>
    </xf>
    <xf numFmtId="0" fontId="62" fillId="9" borderId="5" xfId="0" applyFont="1" applyFill="1" applyBorder="1"/>
    <xf numFmtId="3" fontId="2" fillId="9" borderId="50" xfId="0" applyNumberFormat="1" applyFont="1" applyFill="1" applyBorder="1" applyAlignment="1">
      <alignment horizontal="center"/>
    </xf>
    <xf numFmtId="44" fontId="2" fillId="9" borderId="41" xfId="53" applyFont="1" applyFill="1" applyBorder="1" applyAlignment="1">
      <alignment horizontal="center"/>
    </xf>
    <xf numFmtId="3" fontId="2" fillId="9" borderId="65" xfId="0" applyNumberFormat="1" applyFont="1" applyFill="1" applyBorder="1" applyAlignment="1">
      <alignment horizontal="center"/>
    </xf>
    <xf numFmtId="44" fontId="2" fillId="9" borderId="62" xfId="53" applyFont="1" applyFill="1" applyBorder="1" applyAlignment="1">
      <alignment horizontal="center"/>
    </xf>
    <xf numFmtId="44" fontId="2" fillId="9" borderId="63" xfId="53" applyFont="1" applyFill="1" applyBorder="1" applyAlignment="1">
      <alignment horizontal="center"/>
    </xf>
    <xf numFmtId="3" fontId="2" fillId="9" borderId="51" xfId="0" applyNumberFormat="1" applyFont="1" applyFill="1" applyBorder="1" applyAlignment="1">
      <alignment horizontal="center"/>
    </xf>
    <xf numFmtId="44" fontId="2" fillId="9" borderId="7" xfId="53" applyFont="1" applyFill="1" applyBorder="1" applyAlignment="1">
      <alignment horizontal="center"/>
    </xf>
    <xf numFmtId="44" fontId="2" fillId="9" borderId="42" xfId="53" applyFont="1" applyFill="1" applyBorder="1" applyAlignment="1">
      <alignment horizontal="center"/>
    </xf>
    <xf numFmtId="3" fontId="2" fillId="9" borderId="64" xfId="0" applyNumberFormat="1" applyFont="1" applyFill="1" applyBorder="1" applyAlignment="1">
      <alignment horizontal="center"/>
    </xf>
    <xf numFmtId="44" fontId="2" fillId="9" borderId="3" xfId="53" applyFont="1" applyFill="1" applyBorder="1" applyAlignment="1">
      <alignment horizontal="center"/>
    </xf>
    <xf numFmtId="44" fontId="2" fillId="9" borderId="58" xfId="53" applyFont="1" applyFill="1" applyBorder="1" applyAlignment="1">
      <alignment horizontal="center"/>
    </xf>
    <xf numFmtId="3" fontId="2" fillId="9" borderId="47" xfId="0" applyNumberFormat="1" applyFont="1" applyFill="1" applyBorder="1" applyAlignment="1">
      <alignment horizontal="center"/>
    </xf>
    <xf numFmtId="44" fontId="2" fillId="9" borderId="48" xfId="53" applyFont="1" applyFill="1" applyBorder="1" applyAlignment="1">
      <alignment horizontal="center"/>
    </xf>
    <xf numFmtId="44" fontId="2" fillId="9" borderId="49" xfId="53" applyFont="1" applyFill="1" applyBorder="1" applyAlignment="1">
      <alignment horizontal="center"/>
    </xf>
    <xf numFmtId="0" fontId="49" fillId="10" borderId="10" xfId="0" applyFont="1" applyFill="1" applyBorder="1" applyAlignment="1">
      <alignment horizontal="center"/>
    </xf>
    <xf numFmtId="0" fontId="6" fillId="9" borderId="20" xfId="0" applyFont="1" applyFill="1" applyBorder="1" applyAlignment="1" applyProtection="1">
      <alignment vertical="center"/>
      <protection hidden="1"/>
    </xf>
    <xf numFmtId="0" fontId="0" fillId="9" borderId="20" xfId="0" applyFill="1" applyBorder="1" applyAlignment="1">
      <alignment vertical="center"/>
    </xf>
    <xf numFmtId="0" fontId="6" fillId="9" borderId="20" xfId="0" applyFont="1" applyFill="1" applyBorder="1" applyAlignment="1" applyProtection="1">
      <alignment horizontal="center" vertical="center"/>
      <protection hidden="1"/>
    </xf>
    <xf numFmtId="0" fontId="5" fillId="9" borderId="0" xfId="0" applyFont="1" applyFill="1" applyAlignment="1" applyProtection="1">
      <alignment vertical="center"/>
      <protection hidden="1"/>
    </xf>
    <xf numFmtId="0" fontId="53" fillId="9" borderId="5" xfId="0" applyFont="1" applyFill="1" applyBorder="1"/>
    <xf numFmtId="0" fontId="5" fillId="9" borderId="5" xfId="0" applyFont="1" applyFill="1" applyBorder="1"/>
    <xf numFmtId="0" fontId="5" fillId="9" borderId="5" xfId="0" applyFont="1" applyFill="1" applyBorder="1" applyAlignment="1">
      <alignment horizontal="center"/>
    </xf>
    <xf numFmtId="176" fontId="52" fillId="9" borderId="1" xfId="54" applyNumberFormat="1" applyFont="1" applyFill="1" applyBorder="1" applyAlignment="1" applyProtection="1">
      <alignment horizontal="center"/>
    </xf>
    <xf numFmtId="44" fontId="52" fillId="9" borderId="1" xfId="53" applyFont="1" applyFill="1" applyBorder="1" applyAlignment="1" applyProtection="1">
      <alignment vertical="top"/>
    </xf>
    <xf numFmtId="0" fontId="48" fillId="10" borderId="26" xfId="0" applyFont="1" applyFill="1" applyBorder="1" applyAlignment="1">
      <alignment horizontal="center" vertical="center" wrapText="1"/>
    </xf>
    <xf numFmtId="0" fontId="48" fillId="10" borderId="28" xfId="0" applyFont="1" applyFill="1" applyBorder="1" applyAlignment="1">
      <alignment horizontal="center" vertical="center"/>
    </xf>
    <xf numFmtId="0" fontId="5" fillId="9" borderId="0" xfId="0" applyFont="1" applyFill="1" applyBorder="1" applyAlignment="1">
      <alignment vertical="top" wrapText="1"/>
    </xf>
    <xf numFmtId="179" fontId="5" fillId="9" borderId="0" xfId="0" applyNumberFormat="1" applyFont="1" applyFill="1" applyBorder="1" applyAlignment="1">
      <alignment vertical="top" wrapText="1"/>
    </xf>
    <xf numFmtId="0" fontId="5" fillId="9" borderId="21" xfId="0" applyFont="1" applyFill="1" applyBorder="1"/>
    <xf numFmtId="0" fontId="5" fillId="9" borderId="19" xfId="0" applyFont="1" applyFill="1" applyBorder="1"/>
    <xf numFmtId="0" fontId="5" fillId="9" borderId="19" xfId="0" applyFont="1" applyFill="1" applyBorder="1" applyAlignment="1">
      <alignment horizontal="center"/>
    </xf>
    <xf numFmtId="0" fontId="5" fillId="9" borderId="22" xfId="0" applyFont="1" applyFill="1" applyBorder="1"/>
    <xf numFmtId="0" fontId="5" fillId="9" borderId="17" xfId="0" applyFont="1" applyFill="1" applyBorder="1"/>
    <xf numFmtId="0" fontId="5" fillId="9" borderId="4" xfId="0" applyFont="1" applyFill="1" applyBorder="1"/>
    <xf numFmtId="0" fontId="5" fillId="9" borderId="0" xfId="0" applyFont="1" applyFill="1" applyBorder="1" applyAlignment="1">
      <alignment vertical="top"/>
    </xf>
    <xf numFmtId="0" fontId="51" fillId="9" borderId="0" xfId="0" applyFont="1" applyFill="1" applyBorder="1" applyProtection="1"/>
    <xf numFmtId="0" fontId="51" fillId="9" borderId="0" xfId="0" applyFont="1" applyFill="1" applyBorder="1" applyAlignment="1" applyProtection="1">
      <alignment horizontal="right"/>
    </xf>
    <xf numFmtId="0" fontId="52" fillId="9" borderId="0" xfId="0" applyNumberFormat="1" applyFont="1" applyFill="1" applyBorder="1" applyAlignment="1" applyProtection="1">
      <alignment horizontal="center" vertical="top"/>
    </xf>
    <xf numFmtId="0" fontId="52" fillId="9" borderId="0" xfId="0" applyFont="1" applyFill="1" applyBorder="1" applyProtection="1"/>
    <xf numFmtId="0" fontId="52" fillId="9" borderId="0" xfId="0" applyNumberFormat="1" applyFont="1" applyFill="1" applyBorder="1" applyAlignment="1" applyProtection="1">
      <alignment vertical="top"/>
    </xf>
    <xf numFmtId="177" fontId="5" fillId="9" borderId="0" xfId="0" applyNumberFormat="1" applyFont="1" applyFill="1" applyBorder="1"/>
    <xf numFmtId="178" fontId="51" fillId="9" borderId="0" xfId="0" applyNumberFormat="1" applyFont="1" applyFill="1" applyBorder="1" applyAlignment="1" applyProtection="1">
      <alignment horizontal="center" vertical="top"/>
    </xf>
    <xf numFmtId="0" fontId="51" fillId="9" borderId="0" xfId="0" applyNumberFormat="1" applyFont="1" applyFill="1" applyBorder="1" applyAlignment="1" applyProtection="1">
      <alignment vertical="top"/>
    </xf>
    <xf numFmtId="44" fontId="5" fillId="9" borderId="0" xfId="0" applyNumberFormat="1" applyFont="1" applyFill="1" applyBorder="1"/>
    <xf numFmtId="0" fontId="51" fillId="9" borderId="0" xfId="0" applyNumberFormat="1" applyFont="1" applyFill="1" applyBorder="1" applyAlignment="1">
      <alignment horizontal="center" vertical="top"/>
    </xf>
    <xf numFmtId="0" fontId="52" fillId="9" borderId="0" xfId="0" applyNumberFormat="1" applyFont="1" applyFill="1" applyBorder="1" applyAlignment="1">
      <alignment horizontal="center" vertical="top"/>
    </xf>
    <xf numFmtId="0" fontId="51" fillId="9" borderId="0" xfId="0" applyNumberFormat="1" applyFont="1" applyFill="1" applyBorder="1" applyAlignment="1">
      <alignment vertical="top"/>
    </xf>
    <xf numFmtId="0" fontId="52" fillId="9" borderId="0" xfId="0" applyNumberFormat="1" applyFont="1" applyFill="1" applyBorder="1" applyAlignment="1">
      <alignment vertical="top"/>
    </xf>
    <xf numFmtId="0" fontId="51" fillId="9" borderId="0" xfId="0" applyNumberFormat="1" applyFont="1" applyFill="1" applyBorder="1" applyAlignment="1" applyProtection="1">
      <alignment horizontal="center" vertical="top"/>
    </xf>
    <xf numFmtId="0" fontId="51" fillId="9" borderId="0" xfId="0" quotePrefix="1" applyNumberFormat="1" applyFont="1" applyFill="1" applyBorder="1" applyAlignment="1" applyProtection="1">
      <alignment horizontal="left" vertical="top"/>
    </xf>
    <xf numFmtId="176" fontId="51" fillId="9" borderId="0" xfId="54" applyNumberFormat="1" applyFont="1" applyFill="1" applyBorder="1" applyAlignment="1" applyProtection="1">
      <alignment horizontal="center"/>
    </xf>
    <xf numFmtId="3" fontId="52" fillId="9" borderId="0" xfId="0" applyNumberFormat="1" applyFont="1" applyFill="1" applyBorder="1" applyAlignment="1" applyProtection="1">
      <alignment vertical="top"/>
    </xf>
    <xf numFmtId="0" fontId="5" fillId="9" borderId="18" xfId="0" applyFont="1" applyFill="1" applyBorder="1"/>
    <xf numFmtId="0" fontId="5" fillId="9" borderId="6" xfId="0" applyFont="1" applyFill="1" applyBorder="1"/>
    <xf numFmtId="176" fontId="51" fillId="9" borderId="1" xfId="54" applyNumberFormat="1" applyFont="1" applyFill="1" applyBorder="1" applyAlignment="1" applyProtection="1">
      <alignment horizontal="center"/>
    </xf>
    <xf numFmtId="44" fontId="51" fillId="9" borderId="1" xfId="53" applyFont="1" applyFill="1" applyBorder="1" applyProtection="1"/>
    <xf numFmtId="44" fontId="51" fillId="9" borderId="1" xfId="53" applyFont="1" applyFill="1" applyBorder="1" applyAlignment="1" applyProtection="1">
      <alignment vertical="top"/>
    </xf>
    <xf numFmtId="0" fontId="5" fillId="9" borderId="19" xfId="0" applyFont="1" applyFill="1" applyBorder="1" applyAlignment="1">
      <alignment horizontal="right"/>
    </xf>
    <xf numFmtId="9" fontId="0" fillId="9" borderId="19" xfId="0" applyNumberFormat="1" applyFill="1" applyBorder="1"/>
    <xf numFmtId="44" fontId="2" fillId="9" borderId="19" xfId="53" applyFont="1" applyFill="1" applyBorder="1"/>
    <xf numFmtId="0" fontId="2" fillId="9" borderId="19" xfId="0" applyFont="1" applyFill="1" applyBorder="1"/>
    <xf numFmtId="44" fontId="2" fillId="9" borderId="19" xfId="53" applyFont="1" applyFill="1" applyBorder="1" applyAlignment="1">
      <alignment horizontal="center"/>
    </xf>
    <xf numFmtId="0" fontId="2" fillId="9" borderId="19" xfId="0" applyFont="1" applyFill="1" applyBorder="1" applyAlignment="1">
      <alignment horizontal="center"/>
    </xf>
    <xf numFmtId="9" fontId="0" fillId="9" borderId="0" xfId="0" applyNumberFormat="1" applyFill="1" applyBorder="1"/>
    <xf numFmtId="44" fontId="2" fillId="9" borderId="0" xfId="53" applyFont="1" applyFill="1" applyBorder="1"/>
    <xf numFmtId="0" fontId="2" fillId="9" borderId="0" xfId="0" applyFont="1" applyFill="1" applyBorder="1"/>
    <xf numFmtId="44" fontId="2" fillId="9" borderId="0" xfId="53" applyFont="1" applyFill="1" applyBorder="1" applyAlignment="1">
      <alignment horizontal="center"/>
    </xf>
    <xf numFmtId="0" fontId="2" fillId="9" borderId="0" xfId="0" applyFont="1" applyFill="1" applyBorder="1" applyAlignment="1">
      <alignment horizontal="center"/>
    </xf>
    <xf numFmtId="0" fontId="50" fillId="9" borderId="17" xfId="0" applyFont="1" applyFill="1" applyBorder="1" applyAlignment="1">
      <alignment vertical="center"/>
    </xf>
    <xf numFmtId="0" fontId="50" fillId="9" borderId="0" xfId="0" applyFont="1" applyFill="1" applyBorder="1" applyAlignment="1">
      <alignment vertical="center"/>
    </xf>
    <xf numFmtId="0" fontId="6" fillId="9" borderId="0" xfId="0" applyFont="1" applyFill="1" applyBorder="1" applyAlignment="1">
      <alignment horizontal="right" vertical="center"/>
    </xf>
    <xf numFmtId="0" fontId="6" fillId="9" borderId="0" xfId="0" applyFont="1" applyFill="1" applyBorder="1" applyAlignment="1">
      <alignment horizontal="left" vertical="top" indent="1"/>
    </xf>
    <xf numFmtId="0" fontId="49" fillId="9" borderId="0" xfId="0" applyFont="1" applyFill="1" applyBorder="1" applyAlignment="1">
      <alignment horizontal="center" vertical="center"/>
    </xf>
    <xf numFmtId="0" fontId="5" fillId="9" borderId="17" xfId="0" applyNumberFormat="1" applyFont="1" applyFill="1" applyBorder="1" applyProtection="1">
      <protection hidden="1"/>
    </xf>
    <xf numFmtId="0" fontId="6" fillId="9" borderId="9" xfId="0" applyFont="1" applyFill="1" applyBorder="1"/>
    <xf numFmtId="0" fontId="6" fillId="9" borderId="72" xfId="0" applyFont="1" applyFill="1" applyBorder="1"/>
    <xf numFmtId="0" fontId="2" fillId="9" borderId="5" xfId="0" applyFont="1" applyFill="1" applyBorder="1"/>
    <xf numFmtId="44" fontId="2" fillId="9" borderId="5" xfId="53" applyFont="1" applyFill="1" applyBorder="1" applyAlignment="1">
      <alignment horizontal="center"/>
    </xf>
    <xf numFmtId="0" fontId="2" fillId="9" borderId="5" xfId="0" applyFont="1" applyFill="1" applyBorder="1" applyAlignment="1">
      <alignment horizontal="center"/>
    </xf>
    <xf numFmtId="0" fontId="66" fillId="9" borderId="5" xfId="0" applyFont="1" applyFill="1" applyBorder="1" applyAlignment="1">
      <alignment horizontal="right"/>
    </xf>
    <xf numFmtId="37" fontId="35" fillId="9" borderId="19" xfId="53" applyNumberFormat="1" applyFont="1" applyFill="1" applyBorder="1" applyAlignment="1" applyProtection="1">
      <alignment horizontal="right" vertical="center" wrapText="1"/>
      <protection hidden="1"/>
    </xf>
    <xf numFmtId="0" fontId="38" fillId="14" borderId="6" xfId="0" applyFont="1" applyFill="1" applyBorder="1" applyAlignment="1" applyProtection="1">
      <alignment horizontal="center" vertical="top"/>
      <protection hidden="1"/>
    </xf>
    <xf numFmtId="0" fontId="5" fillId="9" borderId="0" xfId="0" applyNumberFormat="1" applyFont="1" applyFill="1" applyProtection="1">
      <protection hidden="1"/>
    </xf>
    <xf numFmtId="2" fontId="5" fillId="9" borderId="0" xfId="0" applyNumberFormat="1" applyFont="1" applyFill="1" applyProtection="1">
      <protection hidden="1"/>
    </xf>
    <xf numFmtId="0" fontId="5" fillId="9" borderId="10" xfId="0" applyFont="1" applyFill="1" applyBorder="1" applyAlignment="1" applyProtection="1">
      <alignment vertical="center"/>
      <protection hidden="1"/>
    </xf>
    <xf numFmtId="0" fontId="5" fillId="9" borderId="11" xfId="0" applyFont="1" applyFill="1" applyBorder="1" applyAlignment="1" applyProtection="1">
      <alignment vertical="center"/>
      <protection hidden="1"/>
    </xf>
    <xf numFmtId="0" fontId="5" fillId="9" borderId="12" xfId="0" applyFont="1" applyFill="1" applyBorder="1" applyAlignment="1" applyProtection="1">
      <alignment vertical="center"/>
      <protection hidden="1"/>
    </xf>
    <xf numFmtId="2" fontId="5" fillId="9" borderId="0" xfId="0" applyNumberFormat="1" applyFont="1" applyFill="1" applyAlignment="1" applyProtection="1">
      <alignment vertical="center"/>
      <protection hidden="1"/>
    </xf>
    <xf numFmtId="0" fontId="5" fillId="9" borderId="8" xfId="0" applyFont="1" applyFill="1" applyBorder="1" applyAlignment="1" applyProtection="1">
      <alignment vertical="center"/>
      <protection hidden="1"/>
    </xf>
    <xf numFmtId="0" fontId="5" fillId="9" borderId="4" xfId="0" applyFont="1" applyFill="1" applyBorder="1" applyAlignment="1" applyProtection="1">
      <alignment vertical="center"/>
      <protection hidden="1"/>
    </xf>
    <xf numFmtId="0" fontId="5" fillId="9" borderId="8" xfId="0" applyNumberFormat="1" applyFont="1" applyFill="1" applyBorder="1" applyAlignment="1" applyProtection="1">
      <alignment vertical="center"/>
      <protection hidden="1"/>
    </xf>
    <xf numFmtId="0" fontId="5" fillId="9" borderId="0" xfId="0" applyNumberFormat="1" applyFont="1" applyFill="1" applyBorder="1" applyAlignment="1" applyProtection="1">
      <alignment vertical="center"/>
      <protection hidden="1"/>
    </xf>
    <xf numFmtId="0" fontId="5" fillId="9" borderId="4" xfId="0" applyNumberFormat="1" applyFont="1" applyFill="1" applyBorder="1" applyAlignment="1" applyProtection="1">
      <alignment vertical="center"/>
      <protection hidden="1"/>
    </xf>
    <xf numFmtId="0" fontId="5" fillId="9" borderId="0" xfId="0" applyNumberFormat="1" applyFont="1" applyFill="1" applyAlignment="1" applyProtection="1">
      <alignment vertical="center"/>
      <protection hidden="1"/>
    </xf>
    <xf numFmtId="0" fontId="63" fillId="9" borderId="0" xfId="0" applyFont="1" applyFill="1"/>
    <xf numFmtId="0" fontId="6" fillId="9" borderId="7" xfId="0" applyFont="1" applyFill="1" applyBorder="1" applyAlignment="1" applyProtection="1">
      <alignment horizontal="center" vertical="center" wrapText="1"/>
      <protection hidden="1"/>
    </xf>
    <xf numFmtId="44" fontId="6" fillId="9" borderId="7" xfId="53" applyFont="1" applyFill="1" applyBorder="1" applyAlignment="1" applyProtection="1">
      <alignment horizontal="center" vertical="center" wrapText="1"/>
      <protection hidden="1"/>
    </xf>
    <xf numFmtId="0" fontId="64" fillId="9" borderId="0" xfId="0" applyFont="1" applyFill="1"/>
    <xf numFmtId="0" fontId="5" fillId="9" borderId="16" xfId="0" applyFont="1" applyFill="1" applyBorder="1" applyAlignment="1" applyProtection="1">
      <alignment vertical="center" wrapText="1"/>
      <protection hidden="1"/>
    </xf>
    <xf numFmtId="9" fontId="5" fillId="9" borderId="67" xfId="0" applyNumberFormat="1" applyFont="1" applyFill="1" applyBorder="1" applyAlignment="1" applyProtection="1">
      <alignment horizontal="center" vertical="center"/>
      <protection hidden="1"/>
    </xf>
    <xf numFmtId="0" fontId="6" fillId="9" borderId="8" xfId="0" applyNumberFormat="1" applyFont="1" applyFill="1" applyBorder="1" applyAlignment="1" applyProtection="1">
      <alignment horizontal="center" vertical="center" wrapText="1"/>
      <protection hidden="1"/>
    </xf>
    <xf numFmtId="0" fontId="6" fillId="9" borderId="4" xfId="0" applyNumberFormat="1" applyFont="1" applyFill="1" applyBorder="1" applyAlignment="1" applyProtection="1">
      <alignment horizontal="center" vertical="center" wrapText="1"/>
      <protection hidden="1"/>
    </xf>
    <xf numFmtId="0" fontId="6" fillId="9" borderId="0" xfId="0" applyNumberFormat="1" applyFont="1" applyFill="1" applyAlignment="1" applyProtection="1">
      <alignment horizontal="center" vertical="center" wrapText="1"/>
      <protection hidden="1"/>
    </xf>
    <xf numFmtId="0" fontId="6" fillId="9" borderId="1" xfId="0" applyNumberFormat="1" applyFont="1" applyFill="1" applyBorder="1" applyAlignment="1" applyProtection="1">
      <alignment horizontal="center" vertical="center" wrapText="1"/>
      <protection hidden="1"/>
    </xf>
    <xf numFmtId="0" fontId="6" fillId="9" borderId="1" xfId="0" applyFont="1" applyFill="1" applyBorder="1" applyAlignment="1">
      <alignment horizontal="center" vertical="center" wrapText="1"/>
    </xf>
    <xf numFmtId="174" fontId="6" fillId="9" borderId="1" xfId="0" applyNumberFormat="1" applyFont="1" applyFill="1" applyBorder="1" applyAlignment="1">
      <alignment horizontal="center" vertical="center" wrapText="1"/>
    </xf>
    <xf numFmtId="2" fontId="6" fillId="9" borderId="1" xfId="0" applyNumberFormat="1" applyFont="1" applyFill="1" applyBorder="1" applyAlignment="1" applyProtection="1">
      <alignment horizontal="center" vertical="center" wrapText="1"/>
      <protection hidden="1"/>
    </xf>
    <xf numFmtId="0" fontId="6" fillId="9" borderId="3" xfId="0" applyNumberFormat="1" applyFont="1" applyFill="1" applyBorder="1" applyAlignment="1" applyProtection="1">
      <alignment horizontal="center" vertical="center" wrapText="1"/>
      <protection hidden="1"/>
    </xf>
    <xf numFmtId="0" fontId="5" fillId="9" borderId="8" xfId="0" applyNumberFormat="1" applyFont="1" applyFill="1" applyBorder="1" applyProtection="1">
      <protection hidden="1"/>
    </xf>
    <xf numFmtId="171" fontId="5" fillId="9" borderId="13" xfId="0" applyNumberFormat="1" applyFont="1" applyFill="1" applyBorder="1" applyAlignment="1" applyProtection="1">
      <alignment vertical="center"/>
      <protection hidden="1"/>
    </xf>
    <xf numFmtId="0" fontId="5" fillId="9" borderId="13" xfId="0" applyNumberFormat="1" applyFont="1" applyFill="1" applyBorder="1" applyAlignment="1" applyProtection="1">
      <alignment horizontal="left" vertical="center" wrapText="1"/>
      <protection locked="0" hidden="1"/>
    </xf>
    <xf numFmtId="0" fontId="0" fillId="9" borderId="1" xfId="0" applyFill="1" applyBorder="1" applyAlignment="1">
      <alignment horizontal="center"/>
    </xf>
    <xf numFmtId="174" fontId="0" fillId="9" borderId="1" xfId="0" applyNumberFormat="1" applyFill="1" applyBorder="1" applyAlignment="1">
      <alignment horizontal="center"/>
    </xf>
    <xf numFmtId="2" fontId="5" fillId="9" borderId="1" xfId="0" applyNumberFormat="1" applyFont="1" applyFill="1" applyBorder="1" applyAlignment="1" applyProtection="1">
      <alignment horizontal="center"/>
      <protection hidden="1"/>
    </xf>
    <xf numFmtId="1" fontId="5" fillId="9" borderId="1" xfId="0" applyNumberFormat="1" applyFont="1" applyFill="1" applyBorder="1" applyProtection="1">
      <protection hidden="1"/>
    </xf>
    <xf numFmtId="171" fontId="5" fillId="9" borderId="14" xfId="0" applyNumberFormat="1" applyFont="1" applyFill="1" applyBorder="1" applyAlignment="1" applyProtection="1">
      <alignment vertical="center"/>
      <protection hidden="1"/>
    </xf>
    <xf numFmtId="0" fontId="5" fillId="9" borderId="14" xfId="0" applyNumberFormat="1" applyFont="1" applyFill="1" applyBorder="1" applyAlignment="1" applyProtection="1">
      <alignment horizontal="left" vertical="center" wrapText="1"/>
      <protection locked="0" hidden="1"/>
    </xf>
    <xf numFmtId="0" fontId="5" fillId="9" borderId="15" xfId="0" applyNumberFormat="1" applyFont="1" applyFill="1" applyBorder="1" applyAlignment="1" applyProtection="1">
      <alignment horizontal="left" vertical="center" wrapText="1"/>
      <protection locked="0" hidden="1"/>
    </xf>
    <xf numFmtId="0" fontId="5" fillId="9" borderId="9" xfId="0" applyNumberFormat="1" applyFont="1" applyFill="1" applyBorder="1" applyProtection="1">
      <protection hidden="1"/>
    </xf>
    <xf numFmtId="2" fontId="5" fillId="9" borderId="5" xfId="0" applyNumberFormat="1" applyFont="1" applyFill="1" applyBorder="1" applyProtection="1">
      <protection hidden="1"/>
    </xf>
    <xf numFmtId="4" fontId="6" fillId="9" borderId="0" xfId="53" applyNumberFormat="1" applyFont="1" applyFill="1" applyBorder="1" applyAlignment="1" applyProtection="1">
      <alignment horizontal="center" vertical="center" wrapText="1"/>
      <protection hidden="1"/>
    </xf>
    <xf numFmtId="4" fontId="6" fillId="9" borderId="1" xfId="53" applyNumberFormat="1" applyFont="1" applyFill="1" applyBorder="1" applyAlignment="1" applyProtection="1">
      <alignment horizontal="center" vertical="center" wrapText="1"/>
      <protection hidden="1"/>
    </xf>
    <xf numFmtId="0" fontId="0" fillId="12" borderId="0" xfId="0" applyFill="1"/>
    <xf numFmtId="0" fontId="0" fillId="12" borderId="10" xfId="0" applyFill="1" applyBorder="1"/>
    <xf numFmtId="0" fontId="0" fillId="12" borderId="11" xfId="0" applyFill="1" applyBorder="1"/>
    <xf numFmtId="0" fontId="0" fillId="12" borderId="54" xfId="0" applyFill="1" applyBorder="1"/>
    <xf numFmtId="0" fontId="67" fillId="12" borderId="0" xfId="0" applyFont="1" applyFill="1"/>
    <xf numFmtId="0" fontId="67" fillId="12" borderId="8" xfId="0" applyFont="1" applyFill="1" applyBorder="1"/>
    <xf numFmtId="0" fontId="67" fillId="12" borderId="55" xfId="0" applyFont="1" applyFill="1" applyBorder="1"/>
    <xf numFmtId="0" fontId="0" fillId="12" borderId="8" xfId="0" applyFill="1" applyBorder="1"/>
    <xf numFmtId="0" fontId="0" fillId="12" borderId="0" xfId="0" applyFill="1" applyBorder="1"/>
    <xf numFmtId="0" fontId="0" fillId="12" borderId="55" xfId="0" applyFill="1" applyBorder="1"/>
    <xf numFmtId="0" fontId="0" fillId="12" borderId="56" xfId="0" applyFill="1" applyBorder="1"/>
    <xf numFmtId="0" fontId="0" fillId="12" borderId="20" xfId="0" applyFill="1" applyBorder="1"/>
    <xf numFmtId="0" fontId="0" fillId="12" borderId="73" xfId="0" applyFill="1" applyBorder="1"/>
    <xf numFmtId="0" fontId="0" fillId="7" borderId="10" xfId="0" applyFill="1" applyBorder="1"/>
    <xf numFmtId="0" fontId="0" fillId="7" borderId="11" xfId="0" applyFill="1" applyBorder="1"/>
    <xf numFmtId="0" fontId="0" fillId="7" borderId="54" xfId="0" applyFill="1" applyBorder="1"/>
    <xf numFmtId="0" fontId="67" fillId="7" borderId="8" xfId="0" applyFont="1" applyFill="1" applyBorder="1"/>
    <xf numFmtId="0" fontId="67" fillId="7" borderId="55" xfId="0" applyFont="1" applyFill="1" applyBorder="1"/>
    <xf numFmtId="0" fontId="0" fillId="7" borderId="8" xfId="0" applyFill="1" applyBorder="1"/>
    <xf numFmtId="0" fontId="0" fillId="7" borderId="0" xfId="0" applyFill="1" applyBorder="1"/>
    <xf numFmtId="0" fontId="0" fillId="7" borderId="55" xfId="0" applyFill="1" applyBorder="1"/>
    <xf numFmtId="0" fontId="0" fillId="7" borderId="56" xfId="0" applyFill="1" applyBorder="1"/>
    <xf numFmtId="0" fontId="0" fillId="7" borderId="20" xfId="0" applyFill="1" applyBorder="1"/>
    <xf numFmtId="0" fontId="0" fillId="7" borderId="73" xfId="0" applyFill="1" applyBorder="1"/>
    <xf numFmtId="0" fontId="67" fillId="12" borderId="0" xfId="0" applyFont="1" applyFill="1" applyBorder="1"/>
    <xf numFmtId="0" fontId="69" fillId="12" borderId="11" xfId="0" applyFont="1" applyFill="1" applyBorder="1"/>
    <xf numFmtId="0" fontId="0" fillId="12" borderId="19" xfId="0" applyFill="1" applyBorder="1"/>
    <xf numFmtId="0" fontId="5" fillId="12" borderId="11" xfId="0" applyFont="1" applyFill="1" applyBorder="1" applyAlignment="1">
      <alignment horizontal="right"/>
    </xf>
    <xf numFmtId="0" fontId="0" fillId="21" borderId="10" xfId="0" applyFill="1" applyBorder="1"/>
    <xf numFmtId="0" fontId="0" fillId="21" borderId="11" xfId="0" applyFill="1" applyBorder="1"/>
    <xf numFmtId="0" fontId="0" fillId="21" borderId="54" xfId="0" applyFill="1" applyBorder="1"/>
    <xf numFmtId="0" fontId="0" fillId="21" borderId="8" xfId="0" applyFill="1" applyBorder="1"/>
    <xf numFmtId="0" fontId="0" fillId="21" borderId="0" xfId="0" applyFill="1" applyBorder="1"/>
    <xf numFmtId="0" fontId="0" fillId="21" borderId="55" xfId="0" applyFill="1" applyBorder="1"/>
    <xf numFmtId="0" fontId="6" fillId="21" borderId="0" xfId="0" applyFont="1" applyFill="1" applyBorder="1"/>
    <xf numFmtId="0" fontId="6" fillId="21" borderId="0" xfId="0" applyFont="1" applyFill="1" applyBorder="1" applyAlignment="1">
      <alignment horizontal="right"/>
    </xf>
    <xf numFmtId="0" fontId="0" fillId="21" borderId="56" xfId="0" applyFill="1" applyBorder="1"/>
    <xf numFmtId="0" fontId="0" fillId="21" borderId="20" xfId="0" applyFill="1" applyBorder="1"/>
    <xf numFmtId="0" fontId="0" fillId="21" borderId="73" xfId="0" applyFill="1" applyBorder="1"/>
    <xf numFmtId="0" fontId="38" fillId="9" borderId="18" xfId="0" applyFont="1" applyFill="1" applyBorder="1" applyAlignment="1">
      <alignment horizontal="right"/>
    </xf>
    <xf numFmtId="0" fontId="38" fillId="9" borderId="5" xfId="0" applyNumberFormat="1" applyFont="1" applyFill="1" applyBorder="1" applyProtection="1">
      <protection hidden="1"/>
    </xf>
    <xf numFmtId="0" fontId="38" fillId="9" borderId="6" xfId="0" applyNumberFormat="1" applyFont="1" applyFill="1" applyBorder="1" applyAlignment="1" applyProtection="1">
      <alignment horizontal="left"/>
      <protection hidden="1"/>
    </xf>
    <xf numFmtId="0" fontId="38" fillId="14" borderId="4" xfId="0" applyFont="1" applyFill="1" applyBorder="1" applyAlignment="1" applyProtection="1">
      <alignment horizontal="center" vertical="top"/>
      <protection hidden="1"/>
    </xf>
    <xf numFmtId="0" fontId="38" fillId="14" borderId="4" xfId="0" applyNumberFormat="1" applyFont="1" applyFill="1" applyBorder="1" applyProtection="1">
      <protection hidden="1"/>
    </xf>
    <xf numFmtId="175" fontId="6" fillId="9" borderId="0" xfId="0" applyNumberFormat="1" applyFont="1" applyFill="1" applyBorder="1" applyAlignment="1" applyProtection="1">
      <alignment horizontal="center" vertical="center" wrapText="1"/>
      <protection hidden="1"/>
    </xf>
    <xf numFmtId="0" fontId="5" fillId="9" borderId="0" xfId="0" applyNumberFormat="1" applyFont="1" applyFill="1" applyAlignment="1" applyProtection="1">
      <alignment horizontal="center"/>
      <protection hidden="1"/>
    </xf>
    <xf numFmtId="1" fontId="5" fillId="9" borderId="0" xfId="0" applyNumberFormat="1" applyFont="1" applyFill="1" applyAlignment="1" applyProtection="1">
      <alignment horizontal="center"/>
      <protection hidden="1"/>
    </xf>
    <xf numFmtId="0" fontId="5" fillId="9" borderId="10" xfId="0" applyNumberFormat="1" applyFont="1" applyFill="1" applyBorder="1" applyProtection="1">
      <protection hidden="1"/>
    </xf>
    <xf numFmtId="0" fontId="5" fillId="9" borderId="11" xfId="0" applyNumberFormat="1" applyFont="1" applyFill="1" applyBorder="1" applyAlignment="1" applyProtection="1">
      <alignment horizontal="center"/>
      <protection hidden="1"/>
    </xf>
    <xf numFmtId="1" fontId="5" fillId="9" borderId="11" xfId="0" applyNumberFormat="1" applyFont="1" applyFill="1" applyBorder="1" applyAlignment="1" applyProtection="1">
      <alignment horizontal="center"/>
      <protection hidden="1"/>
    </xf>
    <xf numFmtId="2" fontId="5" fillId="9" borderId="11" xfId="0" applyNumberFormat="1" applyFont="1" applyFill="1" applyBorder="1" applyProtection="1">
      <protection hidden="1"/>
    </xf>
    <xf numFmtId="0" fontId="5" fillId="9" borderId="0" xfId="0" applyNumberFormat="1" applyFont="1" applyFill="1" applyBorder="1" applyAlignment="1" applyProtection="1">
      <alignment horizontal="center"/>
      <protection hidden="1"/>
    </xf>
    <xf numFmtId="1" fontId="5" fillId="9" borderId="0" xfId="0" applyNumberFormat="1" applyFont="1" applyFill="1" applyBorder="1" applyAlignment="1" applyProtection="1">
      <alignment horizontal="center"/>
      <protection hidden="1"/>
    </xf>
    <xf numFmtId="2" fontId="5" fillId="9" borderId="0" xfId="0" applyNumberFormat="1" applyFont="1" applyFill="1" applyBorder="1" applyProtection="1">
      <protection hidden="1"/>
    </xf>
    <xf numFmtId="0" fontId="5" fillId="9" borderId="1" xfId="0" applyNumberFormat="1" applyFont="1" applyFill="1" applyBorder="1" applyAlignment="1" applyProtection="1">
      <alignment horizontal="center"/>
      <protection locked="0" hidden="1"/>
    </xf>
    <xf numFmtId="0" fontId="6" fillId="9" borderId="0" xfId="0" applyNumberFormat="1" applyFont="1" applyFill="1" applyBorder="1" applyAlignment="1" applyProtection="1">
      <alignment horizontal="center" vertical="center" wrapText="1"/>
      <protection hidden="1"/>
    </xf>
    <xf numFmtId="173" fontId="5" fillId="9" borderId="0" xfId="0" applyNumberFormat="1" applyFont="1" applyFill="1" applyBorder="1" applyAlignment="1" applyProtection="1">
      <alignment horizontal="right" vertical="center" wrapText="1"/>
      <protection hidden="1"/>
    </xf>
    <xf numFmtId="173" fontId="5" fillId="9" borderId="0" xfId="0" applyNumberFormat="1" applyFont="1" applyFill="1" applyBorder="1" applyAlignment="1" applyProtection="1">
      <alignment horizontal="center" vertical="center" wrapText="1"/>
      <protection hidden="1"/>
    </xf>
    <xf numFmtId="1" fontId="5" fillId="9" borderId="0" xfId="0" applyNumberFormat="1" applyFont="1" applyFill="1" applyBorder="1" applyAlignment="1" applyProtection="1">
      <alignment horizontal="center" vertical="center" wrapText="1"/>
      <protection hidden="1"/>
    </xf>
    <xf numFmtId="2" fontId="5" fillId="9" borderId="0" xfId="0" applyNumberFormat="1" applyFont="1" applyFill="1" applyBorder="1" applyAlignment="1" applyProtection="1">
      <alignment horizontal="right" vertical="center" wrapText="1"/>
      <protection hidden="1"/>
    </xf>
    <xf numFmtId="0" fontId="5" fillId="9" borderId="1" xfId="0" applyFont="1" applyFill="1" applyBorder="1" applyAlignment="1" applyProtection="1">
      <alignment vertical="center" wrapText="1"/>
      <protection hidden="1"/>
    </xf>
    <xf numFmtId="171" fontId="5" fillId="9" borderId="1" xfId="0" applyNumberFormat="1" applyFont="1" applyFill="1" applyBorder="1" applyAlignment="1" applyProtection="1">
      <alignment horizontal="center" vertical="center"/>
      <protection hidden="1"/>
    </xf>
    <xf numFmtId="0" fontId="5" fillId="9" borderId="0" xfId="0" applyFont="1" applyFill="1" applyBorder="1" applyAlignment="1" applyProtection="1">
      <alignment vertical="center" wrapText="1"/>
      <protection hidden="1"/>
    </xf>
    <xf numFmtId="0" fontId="5" fillId="9" borderId="0" xfId="0" applyNumberFormat="1" applyFont="1" applyFill="1" applyBorder="1" applyAlignment="1" applyProtection="1">
      <alignment horizontal="center"/>
      <protection locked="0" hidden="1"/>
    </xf>
    <xf numFmtId="0" fontId="5" fillId="9" borderId="1" xfId="0" applyNumberFormat="1" applyFont="1" applyFill="1" applyBorder="1" applyAlignment="1" applyProtection="1">
      <alignment vertical="center" wrapText="1"/>
      <protection hidden="1"/>
    </xf>
    <xf numFmtId="0" fontId="5" fillId="9" borderId="1" xfId="0" applyNumberFormat="1" applyFont="1" applyFill="1" applyBorder="1" applyAlignment="1" applyProtection="1">
      <alignment horizontal="left" vertical="center" wrapText="1"/>
      <protection hidden="1"/>
    </xf>
    <xf numFmtId="0" fontId="5" fillId="9" borderId="0" xfId="0" applyFont="1" applyFill="1" applyBorder="1" applyAlignment="1" applyProtection="1">
      <alignment horizontal="left"/>
      <protection hidden="1"/>
    </xf>
    <xf numFmtId="2" fontId="5" fillId="9" borderId="1" xfId="0" applyNumberFormat="1" applyFont="1" applyFill="1" applyBorder="1" applyAlignment="1" applyProtection="1">
      <alignment horizontal="left" vertical="center" wrapText="1"/>
      <protection hidden="1"/>
    </xf>
    <xf numFmtId="1" fontId="5" fillId="9" borderId="1" xfId="0" applyNumberFormat="1" applyFont="1" applyFill="1" applyBorder="1" applyAlignment="1" applyProtection="1">
      <alignment horizontal="left" vertical="center" wrapText="1"/>
      <protection hidden="1"/>
    </xf>
    <xf numFmtId="0" fontId="5" fillId="9" borderId="0" xfId="0" applyNumberFormat="1" applyFont="1" applyFill="1" applyBorder="1" applyAlignment="1" applyProtection="1">
      <alignment horizontal="center" vertical="center" wrapText="1"/>
      <protection hidden="1"/>
    </xf>
    <xf numFmtId="0" fontId="5" fillId="9" borderId="1" xfId="32" applyNumberFormat="1" applyFont="1" applyFill="1" applyBorder="1" applyAlignment="1" applyProtection="1">
      <alignment horizontal="center" vertical="center"/>
      <protection hidden="1"/>
    </xf>
    <xf numFmtId="0" fontId="5" fillId="9" borderId="0" xfId="0" applyNumberFormat="1" applyFont="1" applyFill="1" applyBorder="1" applyAlignment="1" applyProtection="1">
      <alignment horizontal="right" vertical="center" wrapText="1"/>
      <protection hidden="1"/>
    </xf>
    <xf numFmtId="0" fontId="5" fillId="9" borderId="0" xfId="0" applyNumberFormat="1" applyFont="1" applyFill="1" applyBorder="1" applyAlignment="1" applyProtection="1">
      <alignment horizontal="left" vertical="center" wrapText="1" indent="1"/>
      <protection hidden="1"/>
    </xf>
    <xf numFmtId="2" fontId="5" fillId="9" borderId="7" xfId="0" applyNumberFormat="1" applyFont="1" applyFill="1" applyBorder="1" applyAlignment="1" applyProtection="1">
      <alignment horizontal="center" vertical="center" wrapText="1"/>
      <protection hidden="1"/>
    </xf>
    <xf numFmtId="2" fontId="5" fillId="9" borderId="0" xfId="0" applyNumberFormat="1" applyFont="1" applyFill="1" applyBorder="1" applyAlignment="1" applyProtection="1">
      <alignment horizontal="center" vertical="center" wrapText="1"/>
      <protection hidden="1"/>
    </xf>
    <xf numFmtId="0" fontId="5" fillId="9" borderId="7" xfId="0" applyFont="1" applyFill="1" applyBorder="1" applyAlignment="1" applyProtection="1">
      <alignment horizontal="center" vertical="center" wrapText="1"/>
      <protection hidden="1"/>
    </xf>
    <xf numFmtId="1" fontId="5" fillId="9" borderId="7" xfId="0" applyNumberFormat="1" applyFont="1" applyFill="1" applyBorder="1" applyAlignment="1" applyProtection="1">
      <alignment horizontal="center" vertical="center" wrapText="1"/>
      <protection hidden="1"/>
    </xf>
    <xf numFmtId="0" fontId="5" fillId="9" borderId="4" xfId="0" applyFont="1" applyFill="1" applyBorder="1" applyAlignment="1" applyProtection="1">
      <alignment horizontal="center" vertical="center" wrapText="1"/>
      <protection hidden="1"/>
    </xf>
    <xf numFmtId="0" fontId="5" fillId="9" borderId="0" xfId="40" applyFont="1" applyFill="1" applyBorder="1" applyProtection="1">
      <protection hidden="1"/>
    </xf>
    <xf numFmtId="0" fontId="5" fillId="9" borderId="1" xfId="40" applyFont="1" applyFill="1" applyBorder="1" applyAlignment="1" applyProtection="1">
      <alignment horizontal="center"/>
      <protection hidden="1"/>
    </xf>
    <xf numFmtId="0" fontId="5" fillId="9" borderId="13" xfId="0" applyNumberFormat="1" applyFont="1" applyFill="1" applyBorder="1" applyAlignment="1" applyProtection="1">
      <alignment horizontal="left" vertical="center" wrapText="1" indent="1"/>
      <protection hidden="1"/>
    </xf>
    <xf numFmtId="2" fontId="5" fillId="9" borderId="13" xfId="32" applyNumberFormat="1" applyFont="1" applyFill="1" applyBorder="1" applyAlignment="1" applyProtection="1">
      <alignment horizontal="right" vertical="center"/>
      <protection hidden="1"/>
    </xf>
    <xf numFmtId="9" fontId="5" fillId="9" borderId="13" xfId="32" applyFont="1" applyFill="1" applyBorder="1" applyAlignment="1" applyProtection="1">
      <alignment horizontal="right" vertical="center" indent="1"/>
      <protection hidden="1"/>
    </xf>
    <xf numFmtId="44" fontId="5" fillId="9" borderId="13" xfId="53" applyFont="1" applyFill="1" applyBorder="1" applyAlignment="1" applyProtection="1">
      <alignment horizontal="right" vertical="center" indent="1"/>
      <protection hidden="1"/>
    </xf>
    <xf numFmtId="1" fontId="5" fillId="9" borderId="13" xfId="32" applyNumberFormat="1" applyFont="1" applyFill="1" applyBorder="1" applyAlignment="1" applyProtection="1">
      <alignment horizontal="right" vertical="center" indent="1"/>
      <protection hidden="1"/>
    </xf>
    <xf numFmtId="180" fontId="5" fillId="9" borderId="13" xfId="53" applyNumberFormat="1" applyFont="1" applyFill="1" applyBorder="1" applyAlignment="1" applyProtection="1">
      <alignment horizontal="center" vertical="center"/>
      <protection hidden="1"/>
    </xf>
    <xf numFmtId="2" fontId="5" fillId="9" borderId="13" xfId="32" applyNumberFormat="1" applyFont="1" applyFill="1" applyBorder="1" applyAlignment="1" applyProtection="1">
      <alignment horizontal="right" vertical="center" indent="1"/>
      <protection hidden="1"/>
    </xf>
    <xf numFmtId="172" fontId="5" fillId="9" borderId="25" xfId="0" applyNumberFormat="1" applyFont="1" applyFill="1" applyBorder="1" applyAlignment="1" applyProtection="1">
      <alignment horizontal="right" vertical="center" indent="1"/>
      <protection hidden="1"/>
    </xf>
    <xf numFmtId="2" fontId="5" fillId="9" borderId="1" xfId="32" applyNumberFormat="1" applyFont="1" applyFill="1" applyBorder="1" applyAlignment="1" applyProtection="1">
      <alignment horizontal="right" vertical="center" indent="1"/>
      <protection hidden="1"/>
    </xf>
    <xf numFmtId="0" fontId="5" fillId="9" borderId="13" xfId="40" applyNumberFormat="1" applyFont="1" applyFill="1" applyBorder="1" applyProtection="1">
      <protection locked="0" hidden="1"/>
    </xf>
    <xf numFmtId="9" fontId="5" fillId="9" borderId="13" xfId="32" applyFont="1" applyFill="1" applyBorder="1" applyProtection="1">
      <protection locked="0" hidden="1"/>
    </xf>
    <xf numFmtId="9" fontId="5" fillId="9" borderId="13" xfId="32" applyFont="1" applyFill="1" applyBorder="1" applyProtection="1">
      <protection hidden="1"/>
    </xf>
    <xf numFmtId="0" fontId="5" fillId="9" borderId="14" xfId="0" applyNumberFormat="1" applyFont="1" applyFill="1" applyBorder="1" applyAlignment="1" applyProtection="1">
      <alignment horizontal="left" vertical="center" wrapText="1" indent="1"/>
      <protection hidden="1"/>
    </xf>
    <xf numFmtId="2" fontId="5" fillId="9" borderId="14" xfId="32" applyNumberFormat="1" applyFont="1" applyFill="1" applyBorder="1" applyAlignment="1" applyProtection="1">
      <alignment horizontal="right" vertical="center"/>
      <protection hidden="1"/>
    </xf>
    <xf numFmtId="9" fontId="5" fillId="9" borderId="14" xfId="32" applyFont="1" applyFill="1" applyBorder="1" applyAlignment="1" applyProtection="1">
      <alignment horizontal="right" vertical="center" indent="1"/>
      <protection hidden="1"/>
    </xf>
    <xf numFmtId="44" fontId="5" fillId="9" borderId="14" xfId="53" applyFont="1" applyFill="1" applyBorder="1" applyAlignment="1" applyProtection="1">
      <alignment horizontal="right" vertical="center" indent="1"/>
      <protection hidden="1"/>
    </xf>
    <xf numFmtId="1" fontId="5" fillId="9" borderId="14" xfId="32" applyNumberFormat="1" applyFont="1" applyFill="1" applyBorder="1" applyAlignment="1" applyProtection="1">
      <alignment horizontal="right" vertical="center" indent="1"/>
      <protection hidden="1"/>
    </xf>
    <xf numFmtId="180" fontId="5" fillId="9" borderId="14" xfId="53" applyNumberFormat="1" applyFont="1" applyFill="1" applyBorder="1" applyAlignment="1" applyProtection="1">
      <alignment horizontal="center" vertical="center"/>
      <protection hidden="1"/>
    </xf>
    <xf numFmtId="1" fontId="5" fillId="9" borderId="14" xfId="53" applyNumberFormat="1" applyFont="1" applyFill="1" applyBorder="1" applyAlignment="1" applyProtection="1">
      <alignment horizontal="center" vertical="center"/>
      <protection hidden="1"/>
    </xf>
    <xf numFmtId="2" fontId="5" fillId="9" borderId="14" xfId="32" applyNumberFormat="1" applyFont="1" applyFill="1" applyBorder="1" applyAlignment="1" applyProtection="1">
      <alignment horizontal="right" vertical="center" indent="1"/>
      <protection hidden="1"/>
    </xf>
    <xf numFmtId="2" fontId="5" fillId="9" borderId="0" xfId="32" applyNumberFormat="1" applyFont="1" applyFill="1" applyBorder="1" applyAlignment="1" applyProtection="1">
      <alignment horizontal="right" vertical="center" indent="1"/>
      <protection hidden="1"/>
    </xf>
    <xf numFmtId="0" fontId="5" fillId="9" borderId="14" xfId="40" applyNumberFormat="1" applyFont="1" applyFill="1" applyBorder="1" applyProtection="1">
      <protection locked="0" hidden="1"/>
    </xf>
    <xf numFmtId="44" fontId="5" fillId="9" borderId="14" xfId="53" applyFont="1" applyFill="1" applyBorder="1" applyProtection="1">
      <protection locked="0" hidden="1"/>
    </xf>
    <xf numFmtId="44" fontId="5" fillId="9" borderId="14" xfId="53" applyFont="1" applyFill="1" applyBorder="1" applyProtection="1">
      <protection hidden="1"/>
    </xf>
    <xf numFmtId="2" fontId="5" fillId="9" borderId="14" xfId="40" applyNumberFormat="1" applyFont="1" applyFill="1" applyBorder="1" applyProtection="1">
      <protection locked="0" hidden="1"/>
    </xf>
    <xf numFmtId="2" fontId="5" fillId="9" borderId="14" xfId="53" applyNumberFormat="1" applyFont="1" applyFill="1" applyBorder="1" applyProtection="1">
      <protection locked="0" hidden="1"/>
    </xf>
    <xf numFmtId="2" fontId="5" fillId="9" borderId="14" xfId="53" applyNumberFormat="1" applyFont="1" applyFill="1" applyBorder="1" applyProtection="1">
      <protection hidden="1"/>
    </xf>
    <xf numFmtId="0" fontId="5" fillId="9" borderId="15" xfId="40" applyNumberFormat="1" applyFont="1" applyFill="1" applyBorder="1" applyProtection="1">
      <protection locked="0" hidden="1"/>
    </xf>
    <xf numFmtId="2" fontId="5" fillId="9" borderId="15" xfId="53" applyNumberFormat="1" applyFont="1" applyFill="1" applyBorder="1" applyProtection="1">
      <protection locked="0" hidden="1"/>
    </xf>
    <xf numFmtId="2" fontId="5" fillId="9" borderId="15" xfId="53" applyNumberFormat="1" applyFont="1" applyFill="1" applyBorder="1" applyProtection="1">
      <protection hidden="1"/>
    </xf>
    <xf numFmtId="0" fontId="5" fillId="9" borderId="0" xfId="40" applyNumberFormat="1" applyFont="1" applyFill="1" applyBorder="1" applyProtection="1">
      <protection hidden="1"/>
    </xf>
    <xf numFmtId="0" fontId="5" fillId="9" borderId="1" xfId="40" applyNumberFormat="1" applyFont="1" applyFill="1" applyBorder="1" applyProtection="1">
      <protection hidden="1"/>
    </xf>
    <xf numFmtId="0" fontId="5" fillId="9" borderId="0" xfId="0" applyNumberFormat="1" applyFont="1" applyFill="1" applyBorder="1" applyAlignment="1" applyProtection="1">
      <alignment horizontal="right" vertical="center" indent="1"/>
      <protection hidden="1"/>
    </xf>
    <xf numFmtId="2" fontId="5" fillId="9" borderId="0" xfId="0" applyNumberFormat="1" applyFont="1" applyFill="1" applyBorder="1" applyAlignment="1" applyProtection="1">
      <alignment horizontal="right" vertical="center" indent="1"/>
      <protection hidden="1"/>
    </xf>
    <xf numFmtId="2" fontId="0" fillId="9" borderId="0" xfId="0" applyNumberFormat="1" applyFill="1"/>
    <xf numFmtId="171" fontId="5" fillId="9" borderId="0" xfId="0" applyNumberFormat="1" applyFont="1" applyFill="1" applyBorder="1" applyAlignment="1" applyProtection="1">
      <alignment horizontal="right" vertical="center" indent="1"/>
      <protection hidden="1"/>
    </xf>
    <xf numFmtId="0" fontId="5" fillId="9" borderId="5" xfId="0" applyNumberFormat="1" applyFont="1" applyFill="1" applyBorder="1" applyAlignment="1" applyProtection="1">
      <alignment horizontal="center"/>
      <protection hidden="1"/>
    </xf>
    <xf numFmtId="1" fontId="5" fillId="9" borderId="5" xfId="0" applyNumberFormat="1" applyFont="1" applyFill="1" applyBorder="1" applyAlignment="1" applyProtection="1">
      <alignment horizontal="center"/>
      <protection hidden="1"/>
    </xf>
    <xf numFmtId="0" fontId="5" fillId="9" borderId="19" xfId="0" applyFont="1" applyFill="1" applyBorder="1" applyProtection="1">
      <protection hidden="1"/>
    </xf>
    <xf numFmtId="0" fontId="6" fillId="9" borderId="19" xfId="0" applyNumberFormat="1" applyFont="1" applyFill="1" applyBorder="1" applyAlignment="1" applyProtection="1">
      <alignment horizontal="center" vertical="center" wrapText="1"/>
      <protection hidden="1"/>
    </xf>
    <xf numFmtId="173" fontId="5" fillId="9" borderId="19" xfId="0" applyNumberFormat="1" applyFont="1" applyFill="1" applyBorder="1" applyAlignment="1" applyProtection="1">
      <alignment horizontal="right" vertical="center" wrapText="1"/>
      <protection hidden="1"/>
    </xf>
    <xf numFmtId="173" fontId="5" fillId="9" borderId="19" xfId="0" applyNumberFormat="1" applyFont="1" applyFill="1" applyBorder="1" applyAlignment="1" applyProtection="1">
      <alignment horizontal="center" vertical="center" wrapText="1"/>
      <protection hidden="1"/>
    </xf>
    <xf numFmtId="1" fontId="5" fillId="9" borderId="19" xfId="0" applyNumberFormat="1" applyFont="1" applyFill="1" applyBorder="1" applyAlignment="1" applyProtection="1">
      <alignment horizontal="center" vertical="center" wrapText="1"/>
      <protection hidden="1"/>
    </xf>
    <xf numFmtId="2" fontId="5" fillId="9" borderId="19" xfId="0" applyNumberFormat="1" applyFont="1" applyFill="1" applyBorder="1" applyAlignment="1" applyProtection="1">
      <alignment horizontal="right" vertical="center" wrapText="1"/>
      <protection hidden="1"/>
    </xf>
    <xf numFmtId="1" fontId="6" fillId="9" borderId="7" xfId="0" applyNumberFormat="1" applyFont="1" applyFill="1" applyBorder="1" applyAlignment="1" applyProtection="1">
      <alignment horizontal="center" vertical="center" wrapText="1"/>
      <protection hidden="1"/>
    </xf>
    <xf numFmtId="0" fontId="49" fillId="10" borderId="7" xfId="0" applyFont="1" applyFill="1" applyBorder="1" applyAlignment="1" applyProtection="1">
      <alignment horizontal="center" vertical="center" wrapText="1"/>
      <protection hidden="1"/>
    </xf>
    <xf numFmtId="44" fontId="49" fillId="10" borderId="7" xfId="53" applyFont="1" applyFill="1" applyBorder="1" applyAlignment="1" applyProtection="1">
      <alignment horizontal="center" vertical="center" wrapText="1"/>
      <protection hidden="1"/>
    </xf>
    <xf numFmtId="1" fontId="49" fillId="10" borderId="7" xfId="0" applyNumberFormat="1" applyFont="1" applyFill="1" applyBorder="1" applyAlignment="1" applyProtection="1">
      <alignment horizontal="center" vertical="center" wrapText="1"/>
      <protection hidden="1"/>
    </xf>
    <xf numFmtId="4" fontId="49" fillId="10" borderId="7" xfId="53" applyNumberFormat="1" applyFont="1" applyFill="1" applyBorder="1" applyAlignment="1" applyProtection="1">
      <alignment horizontal="center" vertical="center" wrapText="1"/>
      <protection hidden="1"/>
    </xf>
    <xf numFmtId="175" fontId="49" fillId="10" borderId="7" xfId="53" applyNumberFormat="1" applyFont="1" applyFill="1" applyBorder="1" applyAlignment="1" applyProtection="1">
      <alignment horizontal="center" vertical="center" wrapText="1"/>
      <protection hidden="1"/>
    </xf>
    <xf numFmtId="0" fontId="5" fillId="9" borderId="74" xfId="0" applyNumberFormat="1" applyFont="1" applyFill="1" applyBorder="1" applyProtection="1">
      <protection hidden="1"/>
    </xf>
    <xf numFmtId="0" fontId="6" fillId="9" borderId="75" xfId="0" applyFont="1" applyFill="1" applyBorder="1" applyAlignment="1" applyProtection="1">
      <alignment vertical="center"/>
      <protection hidden="1"/>
    </xf>
    <xf numFmtId="0" fontId="5" fillId="9" borderId="17" xfId="0" applyFont="1" applyFill="1" applyBorder="1" applyProtection="1">
      <protection hidden="1"/>
    </xf>
    <xf numFmtId="0" fontId="47" fillId="9" borderId="17" xfId="0" applyFont="1" applyFill="1" applyBorder="1" applyAlignment="1" applyProtection="1">
      <alignment vertical="center" textRotation="90" wrapText="1"/>
      <protection hidden="1"/>
    </xf>
    <xf numFmtId="0" fontId="38" fillId="9" borderId="17" xfId="0" applyFont="1" applyFill="1" applyBorder="1"/>
    <xf numFmtId="0" fontId="38" fillId="9" borderId="0" xfId="0" applyFont="1" applyFill="1" applyBorder="1" applyAlignment="1">
      <alignment horizontal="right"/>
    </xf>
    <xf numFmtId="0" fontId="38" fillId="9" borderId="0" xfId="0" applyFont="1" applyFill="1" applyBorder="1" applyAlignment="1">
      <alignment horizontal="center"/>
    </xf>
    <xf numFmtId="2" fontId="61" fillId="9" borderId="17" xfId="0" applyNumberFormat="1" applyFont="1" applyFill="1" applyBorder="1" applyAlignment="1">
      <alignment horizontal="center" vertical="center"/>
    </xf>
    <xf numFmtId="0" fontId="33" fillId="9" borderId="17" xfId="0" applyFont="1" applyFill="1" applyBorder="1" applyAlignment="1" applyProtection="1">
      <alignment horizontal="center" vertical="top"/>
      <protection hidden="1"/>
    </xf>
    <xf numFmtId="0" fontId="5" fillId="9" borderId="21" xfId="0" applyNumberFormat="1" applyFont="1" applyFill="1" applyBorder="1" applyProtection="1">
      <protection hidden="1"/>
    </xf>
    <xf numFmtId="0" fontId="6" fillId="9" borderId="17" xfId="0" applyNumberFormat="1" applyFont="1" applyFill="1" applyBorder="1" applyAlignment="1" applyProtection="1">
      <alignment horizontal="left" indent="2"/>
      <protection hidden="1"/>
    </xf>
    <xf numFmtId="0" fontId="5" fillId="9" borderId="18" xfId="0" applyNumberFormat="1" applyFont="1" applyFill="1" applyBorder="1" applyProtection="1">
      <protection hidden="1"/>
    </xf>
    <xf numFmtId="2" fontId="34" fillId="9" borderId="17" xfId="0" applyNumberFormat="1" applyFont="1" applyFill="1" applyBorder="1" applyAlignment="1" applyProtection="1">
      <alignment horizontal="right" vertical="center" wrapText="1"/>
      <protection hidden="1"/>
    </xf>
    <xf numFmtId="0" fontId="34" fillId="9" borderId="0" xfId="0" applyFont="1" applyFill="1" applyBorder="1" applyAlignment="1" applyProtection="1">
      <alignment horizontal="center" vertical="center" wrapText="1"/>
      <protection hidden="1"/>
    </xf>
    <xf numFmtId="0" fontId="5" fillId="9" borderId="0" xfId="0" applyFont="1" applyFill="1" applyBorder="1" applyAlignment="1" applyProtection="1">
      <alignment vertical="center"/>
      <protection hidden="1"/>
    </xf>
    <xf numFmtId="171" fontId="5" fillId="9" borderId="0" xfId="0" applyNumberFormat="1" applyFont="1" applyFill="1" applyBorder="1" applyAlignment="1" applyProtection="1">
      <alignment vertical="center"/>
      <protection hidden="1"/>
    </xf>
    <xf numFmtId="0" fontId="49" fillId="10" borderId="36" xfId="0" applyFont="1" applyFill="1" applyBorder="1" applyAlignment="1"/>
    <xf numFmtId="0" fontId="49" fillId="10" borderId="37" xfId="0" applyFont="1" applyFill="1" applyBorder="1" applyAlignment="1"/>
    <xf numFmtId="9" fontId="0" fillId="9" borderId="0" xfId="32" applyFont="1" applyFill="1" applyBorder="1" applyAlignment="1">
      <alignment horizontal="center"/>
    </xf>
    <xf numFmtId="0" fontId="49" fillId="9" borderId="0" xfId="0" applyFont="1" applyFill="1" applyBorder="1" applyAlignment="1"/>
    <xf numFmtId="0" fontId="49" fillId="10" borderId="69" xfId="0" applyFont="1" applyFill="1" applyBorder="1" applyAlignment="1"/>
    <xf numFmtId="0" fontId="0" fillId="9" borderId="26" xfId="0" applyFill="1" applyBorder="1"/>
    <xf numFmtId="44" fontId="38" fillId="11" borderId="31" xfId="0" applyNumberFormat="1" applyFont="1" applyFill="1" applyBorder="1" applyAlignment="1" applyProtection="1">
      <alignment horizontal="left" vertical="center"/>
      <protection hidden="1"/>
    </xf>
    <xf numFmtId="44" fontId="38" fillId="11" borderId="2" xfId="0" applyNumberFormat="1" applyFont="1" applyFill="1" applyBorder="1" applyAlignment="1" applyProtection="1">
      <alignment horizontal="left" vertical="center"/>
      <protection hidden="1"/>
    </xf>
    <xf numFmtId="0" fontId="50" fillId="9" borderId="5" xfId="0" applyFont="1" applyFill="1" applyBorder="1" applyAlignment="1">
      <alignment vertical="center"/>
    </xf>
    <xf numFmtId="0" fontId="6" fillId="9" borderId="5" xfId="0" applyFont="1" applyFill="1" applyBorder="1" applyAlignment="1">
      <alignment horizontal="right" vertical="center"/>
    </xf>
    <xf numFmtId="0" fontId="0" fillId="9" borderId="5" xfId="0" applyFill="1" applyBorder="1" applyAlignment="1">
      <alignment horizontal="center" vertical="center"/>
    </xf>
    <xf numFmtId="0" fontId="5" fillId="9" borderId="5" xfId="0" applyFont="1" applyFill="1" applyBorder="1" applyAlignment="1">
      <alignment horizontal="center" vertical="top" wrapText="1"/>
    </xf>
    <xf numFmtId="0" fontId="5" fillId="9" borderId="5" xfId="0" applyFont="1" applyFill="1" applyBorder="1" applyAlignment="1">
      <alignment horizontal="right"/>
    </xf>
    <xf numFmtId="9" fontId="0" fillId="9" borderId="5" xfId="0" applyNumberFormat="1" applyFill="1" applyBorder="1"/>
    <xf numFmtId="44" fontId="2" fillId="9" borderId="5" xfId="53" applyFont="1" applyFill="1" applyBorder="1"/>
    <xf numFmtId="0" fontId="6" fillId="9" borderId="5" xfId="0" applyFont="1" applyFill="1" applyBorder="1" applyAlignment="1">
      <alignment horizontal="left" vertical="top" indent="1"/>
    </xf>
    <xf numFmtId="1" fontId="5" fillId="9" borderId="0" xfId="53" applyNumberFormat="1" applyFont="1" applyFill="1" applyAlignment="1" applyProtection="1">
      <alignment horizontal="center" vertical="center"/>
      <protection hidden="1"/>
    </xf>
    <xf numFmtId="1" fontId="5" fillId="9" borderId="11" xfId="53" applyNumberFormat="1" applyFont="1" applyFill="1" applyBorder="1" applyAlignment="1" applyProtection="1">
      <alignment horizontal="center" vertical="center"/>
      <protection hidden="1"/>
    </xf>
    <xf numFmtId="1" fontId="5" fillId="9" borderId="0" xfId="53" applyNumberFormat="1" applyFont="1" applyFill="1" applyBorder="1" applyAlignment="1" applyProtection="1">
      <alignment horizontal="center" vertical="center"/>
      <protection hidden="1"/>
    </xf>
    <xf numFmtId="1" fontId="5" fillId="9" borderId="0" xfId="53" applyNumberFormat="1" applyFont="1" applyFill="1" applyBorder="1" applyAlignment="1" applyProtection="1">
      <alignment horizontal="center" vertical="center"/>
      <protection locked="0" hidden="1"/>
    </xf>
    <xf numFmtId="171" fontId="5" fillId="9" borderId="13" xfId="0" applyNumberFormat="1" applyFont="1" applyFill="1" applyBorder="1" applyAlignment="1" applyProtection="1">
      <alignment horizontal="center" vertical="center"/>
      <protection hidden="1"/>
    </xf>
    <xf numFmtId="171" fontId="5" fillId="9" borderId="14" xfId="0" applyNumberFormat="1" applyFont="1" applyFill="1" applyBorder="1" applyAlignment="1" applyProtection="1">
      <alignment horizontal="center" vertical="center"/>
      <protection hidden="1"/>
    </xf>
    <xf numFmtId="1" fontId="5" fillId="9" borderId="1" xfId="53" applyNumberFormat="1" applyFont="1" applyFill="1" applyBorder="1" applyAlignment="1" applyProtection="1">
      <alignment horizontal="center" vertical="center"/>
      <protection locked="0" hidden="1"/>
    </xf>
    <xf numFmtId="1" fontId="5" fillId="9" borderId="5" xfId="53" applyNumberFormat="1" applyFont="1" applyFill="1" applyBorder="1" applyAlignment="1" applyProtection="1">
      <alignment horizontal="center" vertical="center"/>
      <protection hidden="1"/>
    </xf>
    <xf numFmtId="44" fontId="5" fillId="9" borderId="0" xfId="53" applyFont="1" applyFill="1" applyAlignment="1" applyProtection="1">
      <alignment horizontal="center"/>
      <protection hidden="1"/>
    </xf>
    <xf numFmtId="4" fontId="5" fillId="9" borderId="0" xfId="53" applyNumberFormat="1" applyFont="1" applyFill="1" applyAlignment="1" applyProtection="1">
      <alignment horizontal="center"/>
      <protection hidden="1"/>
    </xf>
    <xf numFmtId="1" fontId="5" fillId="9" borderId="0" xfId="53" applyNumberFormat="1" applyFont="1" applyFill="1" applyAlignment="1" applyProtection="1">
      <alignment horizontal="center"/>
      <protection hidden="1"/>
    </xf>
    <xf numFmtId="175" fontId="5" fillId="9" borderId="0" xfId="0" applyNumberFormat="1" applyFont="1" applyFill="1" applyAlignment="1" applyProtection="1">
      <alignment horizontal="center"/>
      <protection hidden="1"/>
    </xf>
    <xf numFmtId="0" fontId="5" fillId="9" borderId="11" xfId="0" applyFont="1" applyFill="1" applyBorder="1" applyAlignment="1" applyProtection="1">
      <alignment horizontal="center" vertical="center"/>
      <protection hidden="1"/>
    </xf>
    <xf numFmtId="44" fontId="5" fillId="9" borderId="11" xfId="53" applyFont="1" applyFill="1" applyBorder="1" applyAlignment="1" applyProtection="1">
      <alignment horizontal="center" vertical="center"/>
      <protection hidden="1"/>
    </xf>
    <xf numFmtId="1" fontId="5" fillId="9" borderId="11" xfId="0" applyNumberFormat="1" applyFont="1" applyFill="1" applyBorder="1" applyAlignment="1" applyProtection="1">
      <alignment horizontal="center" vertical="center"/>
      <protection hidden="1"/>
    </xf>
    <xf numFmtId="4" fontId="5" fillId="9" borderId="11" xfId="53" applyNumberFormat="1" applyFont="1" applyFill="1" applyBorder="1" applyAlignment="1" applyProtection="1">
      <alignment horizontal="center" vertical="center"/>
      <protection hidden="1"/>
    </xf>
    <xf numFmtId="175" fontId="5" fillId="9" borderId="11" xfId="0" applyNumberFormat="1" applyFont="1" applyFill="1" applyBorder="1" applyAlignment="1" applyProtection="1">
      <alignment horizontal="center" vertical="center"/>
      <protection hidden="1"/>
    </xf>
    <xf numFmtId="0" fontId="5" fillId="9" borderId="0" xfId="0" applyNumberFormat="1" applyFont="1" applyFill="1" applyBorder="1" applyAlignment="1" applyProtection="1">
      <alignment horizontal="center" vertical="center"/>
      <protection hidden="1"/>
    </xf>
    <xf numFmtId="44" fontId="5" fillId="9" borderId="0" xfId="53" applyFont="1" applyFill="1" applyBorder="1" applyAlignment="1" applyProtection="1">
      <alignment horizontal="center" vertical="center"/>
      <protection hidden="1"/>
    </xf>
    <xf numFmtId="1" fontId="5" fillId="9" borderId="0" xfId="0" applyNumberFormat="1" applyFont="1" applyFill="1" applyBorder="1" applyAlignment="1" applyProtection="1">
      <alignment horizontal="center" vertical="center"/>
      <protection hidden="1"/>
    </xf>
    <xf numFmtId="4" fontId="5" fillId="9" borderId="0" xfId="53" applyNumberFormat="1" applyFont="1" applyFill="1" applyBorder="1" applyAlignment="1" applyProtection="1">
      <alignment horizontal="center" vertical="center"/>
      <protection hidden="1"/>
    </xf>
    <xf numFmtId="175" fontId="5" fillId="9" borderId="0" xfId="0" applyNumberFormat="1" applyFont="1" applyFill="1" applyBorder="1" applyAlignment="1" applyProtection="1">
      <alignment horizontal="center" vertical="center"/>
      <protection hidden="1"/>
    </xf>
    <xf numFmtId="9" fontId="5" fillId="6" borderId="1" xfId="32" applyFont="1" applyFill="1" applyBorder="1" applyAlignment="1" applyProtection="1">
      <alignment horizontal="center" vertical="center"/>
      <protection locked="0" hidden="1"/>
    </xf>
    <xf numFmtId="44" fontId="5" fillId="6" borderId="1" xfId="53" applyFont="1" applyFill="1" applyBorder="1" applyAlignment="1" applyProtection="1">
      <alignment horizontal="center" vertical="center"/>
      <protection locked="0" hidden="1"/>
    </xf>
    <xf numFmtId="1" fontId="5" fillId="6" borderId="1" xfId="32" applyNumberFormat="1" applyFont="1" applyFill="1" applyBorder="1" applyAlignment="1" applyProtection="1">
      <alignment horizontal="center" vertical="center"/>
      <protection locked="0" hidden="1"/>
    </xf>
    <xf numFmtId="4" fontId="5" fillId="6" borderId="1" xfId="53" applyNumberFormat="1" applyFont="1" applyFill="1" applyBorder="1" applyAlignment="1" applyProtection="1">
      <alignment horizontal="center" vertical="center"/>
      <protection locked="0" hidden="1"/>
    </xf>
    <xf numFmtId="175" fontId="5" fillId="9" borderId="0" xfId="32" applyNumberFormat="1" applyFont="1" applyFill="1" applyBorder="1" applyAlignment="1" applyProtection="1">
      <alignment horizontal="center" vertical="center"/>
      <protection locked="0" hidden="1"/>
    </xf>
    <xf numFmtId="10" fontId="5" fillId="9" borderId="1" xfId="0" applyNumberFormat="1" applyFont="1" applyFill="1" applyBorder="1" applyAlignment="1" applyProtection="1">
      <alignment horizontal="center" vertical="center"/>
      <protection locked="0" hidden="1"/>
    </xf>
    <xf numFmtId="44" fontId="5" fillId="9" borderId="1" xfId="53" applyFont="1" applyFill="1" applyBorder="1" applyAlignment="1" applyProtection="1">
      <alignment horizontal="center" vertical="center"/>
      <protection locked="0" hidden="1"/>
    </xf>
    <xf numFmtId="1" fontId="5" fillId="9" borderId="1" xfId="32" applyNumberFormat="1" applyFont="1" applyFill="1" applyBorder="1" applyAlignment="1" applyProtection="1">
      <alignment horizontal="center" vertical="center"/>
      <protection locked="0" hidden="1"/>
    </xf>
    <xf numFmtId="4" fontId="5" fillId="9" borderId="1" xfId="53" applyNumberFormat="1" applyFont="1" applyFill="1" applyBorder="1" applyAlignment="1" applyProtection="1">
      <alignment horizontal="center" vertical="center"/>
      <protection locked="0" hidden="1"/>
    </xf>
    <xf numFmtId="171" fontId="5" fillId="9" borderId="7" xfId="0" applyNumberFormat="1" applyFont="1" applyFill="1" applyBorder="1" applyAlignment="1" applyProtection="1">
      <alignment horizontal="center" vertical="center"/>
      <protection hidden="1"/>
    </xf>
    <xf numFmtId="175" fontId="5" fillId="9" borderId="1" xfId="0" applyNumberFormat="1" applyFont="1" applyFill="1" applyBorder="1" applyAlignment="1" applyProtection="1">
      <alignment horizontal="center" vertical="center"/>
      <protection locked="0" hidden="1"/>
    </xf>
    <xf numFmtId="171" fontId="5" fillId="9" borderId="25" xfId="0" applyNumberFormat="1" applyFont="1" applyFill="1" applyBorder="1" applyAlignment="1" applyProtection="1">
      <alignment horizontal="center" vertical="center"/>
      <protection hidden="1"/>
    </xf>
    <xf numFmtId="1" fontId="5" fillId="9" borderId="1" xfId="0" applyNumberFormat="1" applyFont="1" applyFill="1" applyBorder="1" applyAlignment="1" applyProtection="1">
      <alignment horizontal="center" vertical="center"/>
      <protection locked="0" hidden="1"/>
    </xf>
    <xf numFmtId="44" fontId="5" fillId="9" borderId="5" xfId="53" applyFont="1" applyFill="1" applyBorder="1" applyAlignment="1" applyProtection="1">
      <alignment horizontal="center"/>
      <protection hidden="1"/>
    </xf>
    <xf numFmtId="4" fontId="5" fillId="9" borderId="5" xfId="53" applyNumberFormat="1" applyFont="1" applyFill="1" applyBorder="1" applyAlignment="1" applyProtection="1">
      <alignment horizontal="center"/>
      <protection hidden="1"/>
    </xf>
    <xf numFmtId="1" fontId="5" fillId="9" borderId="5" xfId="53" applyNumberFormat="1" applyFont="1" applyFill="1" applyBorder="1" applyAlignment="1" applyProtection="1">
      <alignment horizontal="center"/>
      <protection hidden="1"/>
    </xf>
    <xf numFmtId="175" fontId="5" fillId="9" borderId="5" xfId="0" applyNumberFormat="1" applyFont="1" applyFill="1" applyBorder="1" applyAlignment="1" applyProtection="1">
      <alignment horizontal="center"/>
      <protection hidden="1"/>
    </xf>
    <xf numFmtId="181" fontId="5" fillId="9" borderId="13" xfId="0" applyNumberFormat="1" applyFont="1" applyFill="1" applyBorder="1" applyAlignment="1" applyProtection="1">
      <alignment horizontal="center" vertical="center"/>
      <protection hidden="1"/>
    </xf>
    <xf numFmtId="181" fontId="5" fillId="9" borderId="14" xfId="0" applyNumberFormat="1" applyFont="1" applyFill="1" applyBorder="1" applyAlignment="1" applyProtection="1">
      <alignment horizontal="center" vertical="center"/>
      <protection hidden="1"/>
    </xf>
    <xf numFmtId="171" fontId="5" fillId="9" borderId="15" xfId="0" applyNumberFormat="1" applyFont="1" applyFill="1" applyBorder="1" applyAlignment="1" applyProtection="1">
      <alignment horizontal="center" vertical="center"/>
      <protection hidden="1"/>
    </xf>
    <xf numFmtId="0" fontId="5" fillId="21" borderId="0" xfId="0" applyFont="1" applyFill="1" applyBorder="1" applyAlignment="1">
      <alignment horizontal="right"/>
    </xf>
    <xf numFmtId="0" fontId="0" fillId="21" borderId="0" xfId="0" applyFill="1" applyBorder="1" applyAlignment="1">
      <alignment horizontal="center"/>
    </xf>
    <xf numFmtId="3" fontId="5" fillId="21" borderId="1" xfId="0" applyNumberFormat="1" applyFont="1" applyFill="1" applyBorder="1" applyAlignment="1">
      <alignment horizontal="right"/>
    </xf>
    <xf numFmtId="44" fontId="5" fillId="21" borderId="1" xfId="0" applyNumberFormat="1" applyFont="1" applyFill="1" applyBorder="1" applyAlignment="1">
      <alignment horizontal="right"/>
    </xf>
    <xf numFmtId="0" fontId="0" fillId="21" borderId="1" xfId="0" applyFill="1" applyBorder="1" applyAlignment="1">
      <alignment horizontal="center"/>
    </xf>
    <xf numFmtId="0" fontId="71" fillId="21" borderId="0" xfId="0" applyFont="1" applyFill="1" applyBorder="1" applyAlignment="1">
      <alignment horizontal="center"/>
    </xf>
    <xf numFmtId="0" fontId="0" fillId="12" borderId="0" xfId="0" applyFill="1" applyAlignment="1">
      <alignment horizontal="right"/>
    </xf>
    <xf numFmtId="3" fontId="0" fillId="12" borderId="0" xfId="0" applyNumberFormat="1" applyFill="1" applyAlignment="1">
      <alignment horizontal="right"/>
    </xf>
    <xf numFmtId="0" fontId="0" fillId="12" borderId="1" xfId="0" applyFill="1" applyBorder="1"/>
    <xf numFmtId="0" fontId="49" fillId="10" borderId="11" xfId="0" applyFont="1" applyFill="1" applyBorder="1" applyAlignment="1">
      <alignment horizontal="center"/>
    </xf>
    <xf numFmtId="0" fontId="49" fillId="10" borderId="54" xfId="0" applyFont="1" applyFill="1" applyBorder="1" applyAlignment="1">
      <alignment horizontal="center"/>
    </xf>
    <xf numFmtId="3" fontId="0" fillId="12" borderId="50" xfId="0" applyNumberFormat="1" applyFill="1" applyBorder="1"/>
    <xf numFmtId="9" fontId="0" fillId="12" borderId="41" xfId="32" applyFont="1" applyFill="1" applyBorder="1"/>
    <xf numFmtId="3" fontId="0" fillId="12" borderId="65" xfId="0" applyNumberFormat="1" applyFill="1" applyBorder="1"/>
    <xf numFmtId="0" fontId="0" fillId="12" borderId="62" xfId="0" applyFill="1" applyBorder="1"/>
    <xf numFmtId="9" fontId="0" fillId="12" borderId="63" xfId="32" applyFont="1" applyFill="1" applyBorder="1"/>
    <xf numFmtId="0" fontId="38" fillId="11" borderId="0" xfId="0" applyFont="1" applyFill="1" applyBorder="1" applyAlignment="1">
      <alignment horizontal="right"/>
    </xf>
    <xf numFmtId="0" fontId="5" fillId="9" borderId="0" xfId="0" applyNumberFormat="1" applyFont="1" applyFill="1" applyBorder="1" applyAlignment="1" applyProtection="1">
      <alignment wrapText="1"/>
      <protection hidden="1"/>
    </xf>
    <xf numFmtId="0" fontId="5" fillId="9" borderId="0" xfId="0" applyNumberFormat="1" applyFont="1" applyFill="1" applyBorder="1" applyAlignment="1" applyProtection="1">
      <alignment horizontal="right" wrapText="1"/>
      <protection hidden="1"/>
    </xf>
    <xf numFmtId="9" fontId="38" fillId="9" borderId="0" xfId="32" applyFont="1" applyFill="1" applyBorder="1" applyAlignment="1">
      <alignment horizontal="right"/>
    </xf>
    <xf numFmtId="0" fontId="5" fillId="11" borderId="0" xfId="0" applyNumberFormat="1" applyFont="1" applyFill="1" applyBorder="1" applyAlignment="1" applyProtection="1">
      <alignment horizontal="right" wrapText="1"/>
      <protection hidden="1"/>
    </xf>
    <xf numFmtId="0" fontId="5" fillId="11" borderId="0" xfId="0" applyNumberFormat="1" applyFont="1" applyFill="1" applyBorder="1" applyAlignment="1" applyProtection="1">
      <alignment wrapText="1"/>
      <protection hidden="1"/>
    </xf>
    <xf numFmtId="0" fontId="6" fillId="11" borderId="5" xfId="0" applyNumberFormat="1" applyFont="1" applyFill="1" applyBorder="1" applyAlignment="1" applyProtection="1">
      <alignment horizontal="center" wrapText="1"/>
      <protection hidden="1"/>
    </xf>
    <xf numFmtId="0" fontId="6" fillId="11" borderId="5" xfId="0" applyNumberFormat="1" applyFont="1" applyFill="1" applyBorder="1" applyAlignment="1" applyProtection="1">
      <alignment horizontal="right" wrapText="1"/>
      <protection hidden="1"/>
    </xf>
    <xf numFmtId="0" fontId="6" fillId="11" borderId="5" xfId="0" applyNumberFormat="1" applyFont="1" applyFill="1" applyBorder="1" applyAlignment="1" applyProtection="1">
      <alignment wrapText="1"/>
      <protection hidden="1"/>
    </xf>
    <xf numFmtId="0" fontId="5" fillId="11" borderId="0" xfId="0" applyNumberFormat="1" applyFont="1" applyFill="1" applyBorder="1" applyProtection="1">
      <protection hidden="1"/>
    </xf>
    <xf numFmtId="10" fontId="5" fillId="11" borderId="0" xfId="0" applyNumberFormat="1" applyFont="1" applyFill="1" applyBorder="1" applyProtection="1">
      <protection hidden="1"/>
    </xf>
    <xf numFmtId="0" fontId="5" fillId="11" borderId="0" xfId="0" applyNumberFormat="1" applyFont="1" applyFill="1" applyBorder="1" applyAlignment="1" applyProtection="1">
      <alignment horizontal="right"/>
      <protection hidden="1"/>
    </xf>
    <xf numFmtId="44" fontId="5" fillId="11" borderId="0" xfId="0" applyNumberFormat="1" applyFont="1" applyFill="1" applyBorder="1" applyProtection="1">
      <protection hidden="1"/>
    </xf>
    <xf numFmtId="1" fontId="5" fillId="11" borderId="0" xfId="0" applyNumberFormat="1" applyFont="1" applyFill="1" applyBorder="1" applyProtection="1">
      <protection hidden="1"/>
    </xf>
    <xf numFmtId="0" fontId="5" fillId="7" borderId="0" xfId="0" applyNumberFormat="1" applyFont="1" applyFill="1" applyBorder="1" applyAlignment="1" applyProtection="1">
      <alignment horizontal="right" wrapText="1"/>
      <protection hidden="1"/>
    </xf>
    <xf numFmtId="0" fontId="5" fillId="7" borderId="0" xfId="0" applyNumberFormat="1" applyFont="1" applyFill="1" applyBorder="1" applyAlignment="1" applyProtection="1">
      <alignment wrapText="1"/>
      <protection hidden="1"/>
    </xf>
    <xf numFmtId="0" fontId="6" fillId="7" borderId="5" xfId="0" applyNumberFormat="1" applyFont="1" applyFill="1" applyBorder="1" applyAlignment="1" applyProtection="1">
      <alignment horizontal="center" wrapText="1"/>
      <protection hidden="1"/>
    </xf>
    <xf numFmtId="0" fontId="6" fillId="7" borderId="5" xfId="0" applyNumberFormat="1" applyFont="1" applyFill="1" applyBorder="1" applyAlignment="1" applyProtection="1">
      <alignment horizontal="right" wrapText="1"/>
      <protection hidden="1"/>
    </xf>
    <xf numFmtId="0" fontId="6" fillId="7" borderId="5" xfId="0" applyNumberFormat="1" applyFont="1" applyFill="1" applyBorder="1" applyAlignment="1" applyProtection="1">
      <alignment wrapText="1"/>
      <protection hidden="1"/>
    </xf>
    <xf numFmtId="0" fontId="38" fillId="7" borderId="0" xfId="0" applyFont="1" applyFill="1" applyBorder="1" applyAlignment="1">
      <alignment horizontal="right"/>
    </xf>
    <xf numFmtId="0" fontId="5" fillId="7" borderId="0" xfId="0" applyNumberFormat="1" applyFont="1" applyFill="1" applyBorder="1" applyProtection="1">
      <protection hidden="1"/>
    </xf>
    <xf numFmtId="10" fontId="5" fillId="7" borderId="0" xfId="0" applyNumberFormat="1" applyFont="1" applyFill="1" applyBorder="1" applyProtection="1">
      <protection hidden="1"/>
    </xf>
    <xf numFmtId="0" fontId="5" fillId="7" borderId="0" xfId="0" applyNumberFormat="1" applyFont="1" applyFill="1" applyBorder="1" applyAlignment="1" applyProtection="1">
      <alignment horizontal="right"/>
      <protection hidden="1"/>
    </xf>
    <xf numFmtId="44" fontId="5" fillId="7" borderId="0" xfId="0" applyNumberFormat="1" applyFont="1" applyFill="1" applyBorder="1" applyProtection="1">
      <protection hidden="1"/>
    </xf>
    <xf numFmtId="1" fontId="5" fillId="7" borderId="0" xfId="0" applyNumberFormat="1" applyFont="1" applyFill="1" applyBorder="1" applyProtection="1">
      <protection hidden="1"/>
    </xf>
    <xf numFmtId="0" fontId="5" fillId="22" borderId="0" xfId="0" applyNumberFormat="1" applyFont="1" applyFill="1" applyBorder="1" applyAlignment="1" applyProtection="1">
      <alignment horizontal="right" wrapText="1"/>
      <protection hidden="1"/>
    </xf>
    <xf numFmtId="0" fontId="5" fillId="22" borderId="0" xfId="0" applyNumberFormat="1" applyFont="1" applyFill="1" applyBorder="1" applyAlignment="1" applyProtection="1">
      <alignment wrapText="1"/>
      <protection hidden="1"/>
    </xf>
    <xf numFmtId="0" fontId="6" fillId="22" borderId="5" xfId="0" applyNumberFormat="1" applyFont="1" applyFill="1" applyBorder="1" applyAlignment="1" applyProtection="1">
      <alignment horizontal="center" wrapText="1"/>
      <protection hidden="1"/>
    </xf>
    <xf numFmtId="0" fontId="6" fillId="22" borderId="5" xfId="0" applyNumberFormat="1" applyFont="1" applyFill="1" applyBorder="1" applyAlignment="1" applyProtection="1">
      <alignment horizontal="right" wrapText="1"/>
      <protection hidden="1"/>
    </xf>
    <xf numFmtId="0" fontId="6" fillId="22" borderId="5" xfId="0" applyNumberFormat="1" applyFont="1" applyFill="1" applyBorder="1" applyAlignment="1" applyProtection="1">
      <alignment wrapText="1"/>
      <protection hidden="1"/>
    </xf>
    <xf numFmtId="0" fontId="38" fillId="22" borderId="0" xfId="0" applyFont="1" applyFill="1" applyBorder="1" applyAlignment="1">
      <alignment horizontal="right"/>
    </xf>
    <xf numFmtId="0" fontId="5" fillId="22" borderId="0" xfId="0" applyNumberFormat="1" applyFont="1" applyFill="1" applyBorder="1" applyProtection="1">
      <protection hidden="1"/>
    </xf>
    <xf numFmtId="10" fontId="5" fillId="22" borderId="0" xfId="0" applyNumberFormat="1" applyFont="1" applyFill="1" applyBorder="1" applyProtection="1">
      <protection hidden="1"/>
    </xf>
    <xf numFmtId="0" fontId="5" fillId="22" borderId="0" xfId="0" applyNumberFormat="1" applyFont="1" applyFill="1" applyBorder="1" applyAlignment="1" applyProtection="1">
      <alignment horizontal="right"/>
      <protection hidden="1"/>
    </xf>
    <xf numFmtId="44" fontId="5" fillId="22" borderId="0" xfId="0" applyNumberFormat="1" applyFont="1" applyFill="1" applyBorder="1" applyProtection="1">
      <protection hidden="1"/>
    </xf>
    <xf numFmtId="1" fontId="5" fillId="22" borderId="0" xfId="0" applyNumberFormat="1" applyFont="1" applyFill="1" applyBorder="1" applyProtection="1">
      <protection hidden="1"/>
    </xf>
    <xf numFmtId="0" fontId="73" fillId="9" borderId="21" xfId="0" applyNumberFormat="1" applyFont="1" applyFill="1" applyBorder="1" applyProtection="1">
      <protection hidden="1"/>
    </xf>
    <xf numFmtId="0" fontId="5" fillId="9" borderId="22" xfId="0" applyNumberFormat="1" applyFont="1" applyFill="1" applyBorder="1" applyProtection="1">
      <protection hidden="1"/>
    </xf>
    <xf numFmtId="0" fontId="73" fillId="9" borderId="17" xfId="0" applyNumberFormat="1" applyFont="1" applyFill="1" applyBorder="1" applyProtection="1">
      <protection hidden="1"/>
    </xf>
    <xf numFmtId="0" fontId="6" fillId="9" borderId="17" xfId="0" applyNumberFormat="1" applyFont="1" applyFill="1" applyBorder="1" applyProtection="1">
      <protection hidden="1"/>
    </xf>
    <xf numFmtId="0" fontId="5" fillId="9" borderId="17" xfId="0" applyNumberFormat="1" applyFont="1" applyFill="1" applyBorder="1" applyAlignment="1" applyProtection="1">
      <alignment wrapText="1"/>
      <protection hidden="1"/>
    </xf>
    <xf numFmtId="0" fontId="5" fillId="9" borderId="4" xfId="0" applyNumberFormat="1" applyFont="1" applyFill="1" applyBorder="1" applyAlignment="1" applyProtection="1">
      <alignment wrapText="1"/>
      <protection hidden="1"/>
    </xf>
    <xf numFmtId="44" fontId="2" fillId="9" borderId="0" xfId="0" applyNumberFormat="1" applyFont="1" applyFill="1" applyBorder="1" applyAlignment="1">
      <alignment horizontal="center"/>
    </xf>
    <xf numFmtId="0" fontId="1" fillId="9" borderId="5" xfId="0" applyNumberFormat="1" applyFont="1" applyFill="1" applyBorder="1" applyProtection="1">
      <protection hidden="1"/>
    </xf>
    <xf numFmtId="0" fontId="1" fillId="9" borderId="0" xfId="0" applyNumberFormat="1" applyFont="1" applyFill="1" applyBorder="1" applyProtection="1">
      <protection hidden="1"/>
    </xf>
    <xf numFmtId="0" fontId="74" fillId="23" borderId="11" xfId="0" applyFont="1" applyFill="1" applyBorder="1" applyAlignment="1">
      <alignment vertical="center"/>
    </xf>
    <xf numFmtId="0" fontId="74" fillId="23" borderId="54" xfId="0" applyFont="1" applyFill="1" applyBorder="1" applyAlignment="1">
      <alignment vertical="center"/>
    </xf>
    <xf numFmtId="0" fontId="74" fillId="23" borderId="56" xfId="0" applyFont="1" applyFill="1" applyBorder="1" applyAlignment="1">
      <alignment horizontal="center" vertical="center"/>
    </xf>
    <xf numFmtId="0" fontId="75" fillId="23" borderId="69" xfId="0" applyFont="1" applyFill="1" applyBorder="1" applyAlignment="1">
      <alignment horizontal="center" vertical="center"/>
    </xf>
    <xf numFmtId="0" fontId="75" fillId="23" borderId="38" xfId="0" applyFont="1" applyFill="1" applyBorder="1" applyAlignment="1">
      <alignment horizontal="center" vertical="center"/>
    </xf>
    <xf numFmtId="0" fontId="1" fillId="24" borderId="8" xfId="0" applyFont="1" applyFill="1" applyBorder="1" applyAlignment="1">
      <alignment horizontal="right" vertical="center"/>
    </xf>
    <xf numFmtId="0" fontId="76" fillId="24" borderId="28" xfId="0" applyFont="1" applyFill="1" applyBorder="1" applyAlignment="1">
      <alignment vertical="center"/>
    </xf>
    <xf numFmtId="8" fontId="76" fillId="24" borderId="73" xfId="0" applyNumberFormat="1" applyFont="1" applyFill="1" applyBorder="1" applyAlignment="1">
      <alignment vertical="center"/>
    </xf>
    <xf numFmtId="0" fontId="76" fillId="24" borderId="73" xfId="0" applyFont="1" applyFill="1" applyBorder="1" applyAlignment="1">
      <alignment vertical="center"/>
    </xf>
    <xf numFmtId="0" fontId="77" fillId="24" borderId="8" xfId="0" applyFont="1" applyFill="1" applyBorder="1" applyAlignment="1">
      <alignment horizontal="right" vertical="center"/>
    </xf>
    <xf numFmtId="8" fontId="76" fillId="24" borderId="28" xfId="0" applyNumberFormat="1" applyFont="1" applyFill="1" applyBorder="1" applyAlignment="1">
      <alignment vertical="center"/>
    </xf>
    <xf numFmtId="0" fontId="77" fillId="24" borderId="56" xfId="0" applyFont="1" applyFill="1" applyBorder="1" applyAlignment="1">
      <alignment horizontal="right" vertical="center"/>
    </xf>
    <xf numFmtId="0" fontId="77" fillId="24" borderId="0" xfId="0" applyFont="1" applyFill="1" applyAlignment="1">
      <alignment horizontal="right" vertical="center"/>
    </xf>
    <xf numFmtId="0" fontId="76" fillId="24" borderId="0" xfId="0" applyFont="1" applyFill="1" applyAlignment="1">
      <alignment vertical="center"/>
    </xf>
    <xf numFmtId="44" fontId="0" fillId="25" borderId="50" xfId="0" applyNumberFormat="1" applyFill="1" applyBorder="1"/>
    <xf numFmtId="44" fontId="0" fillId="25" borderId="1" xfId="0" applyNumberFormat="1" applyFill="1" applyBorder="1"/>
    <xf numFmtId="44" fontId="0" fillId="25" borderId="41" xfId="0" applyNumberFormat="1" applyFill="1" applyBorder="1"/>
    <xf numFmtId="44" fontId="0" fillId="26" borderId="50" xfId="0" applyNumberFormat="1" applyFill="1" applyBorder="1"/>
    <xf numFmtId="44" fontId="0" fillId="26" borderId="1" xfId="0" applyNumberFormat="1" applyFill="1" applyBorder="1"/>
    <xf numFmtId="44" fontId="0" fillId="26" borderId="41" xfId="0" applyNumberFormat="1" applyFill="1" applyBorder="1"/>
    <xf numFmtId="0" fontId="2" fillId="9" borderId="0" xfId="0" applyNumberFormat="1" applyFont="1" applyFill="1" applyBorder="1" applyAlignment="1" applyProtection="1">
      <alignment horizontal="center"/>
      <protection hidden="1"/>
    </xf>
    <xf numFmtId="0" fontId="35" fillId="9" borderId="76" xfId="0" applyNumberFormat="1" applyFont="1" applyFill="1" applyBorder="1" applyAlignment="1" applyProtection="1">
      <alignment horizontal="center"/>
      <protection hidden="1"/>
    </xf>
    <xf numFmtId="0" fontId="35" fillId="9" borderId="0" xfId="0" applyNumberFormat="1" applyFont="1" applyFill="1" applyBorder="1" applyAlignment="1" applyProtection="1">
      <alignment horizontal="center"/>
      <protection hidden="1"/>
    </xf>
    <xf numFmtId="44" fontId="2" fillId="9" borderId="76" xfId="0" applyNumberFormat="1" applyFont="1" applyFill="1" applyBorder="1" applyProtection="1">
      <protection hidden="1"/>
    </xf>
    <xf numFmtId="44" fontId="2" fillId="9" borderId="76" xfId="53" applyFont="1" applyFill="1" applyBorder="1" applyAlignment="1" applyProtection="1">
      <alignment horizontal="center"/>
      <protection hidden="1"/>
    </xf>
    <xf numFmtId="0" fontId="0" fillId="9" borderId="0" xfId="0" applyFill="1" applyBorder="1" applyAlignment="1">
      <alignment horizontal="center" vertical="center"/>
    </xf>
    <xf numFmtId="0" fontId="35" fillId="27" borderId="7" xfId="0" applyNumberFormat="1" applyFont="1" applyFill="1" applyBorder="1" applyAlignment="1" applyProtection="1">
      <alignment horizontal="center"/>
      <protection hidden="1"/>
    </xf>
    <xf numFmtId="0" fontId="35" fillId="27" borderId="25" xfId="0" applyNumberFormat="1" applyFont="1" applyFill="1" applyBorder="1" applyAlignment="1" applyProtection="1">
      <alignment horizontal="center"/>
      <protection hidden="1"/>
    </xf>
    <xf numFmtId="0" fontId="2" fillId="27" borderId="25" xfId="0" applyNumberFormat="1" applyFont="1" applyFill="1" applyBorder="1" applyAlignment="1" applyProtection="1">
      <alignment horizontal="center"/>
      <protection hidden="1"/>
    </xf>
    <xf numFmtId="0" fontId="35" fillId="27" borderId="77" xfId="0" applyNumberFormat="1" applyFont="1" applyFill="1" applyBorder="1" applyAlignment="1" applyProtection="1">
      <alignment horizontal="center"/>
      <protection hidden="1"/>
    </xf>
    <xf numFmtId="0" fontId="2" fillId="27" borderId="25" xfId="0" applyNumberFormat="1" applyFont="1" applyFill="1" applyBorder="1" applyProtection="1">
      <protection hidden="1"/>
    </xf>
    <xf numFmtId="44" fontId="2" fillId="27" borderId="77" xfId="0" applyNumberFormat="1" applyFont="1" applyFill="1" applyBorder="1" applyProtection="1">
      <protection hidden="1"/>
    </xf>
    <xf numFmtId="0" fontId="2" fillId="27" borderId="3" xfId="0" applyNumberFormat="1" applyFont="1" applyFill="1" applyBorder="1" applyProtection="1">
      <protection hidden="1"/>
    </xf>
    <xf numFmtId="0" fontId="2" fillId="9" borderId="21" xfId="0" applyNumberFormat="1" applyFont="1" applyFill="1" applyBorder="1" applyProtection="1">
      <protection hidden="1"/>
    </xf>
    <xf numFmtId="0" fontId="2" fillId="9" borderId="19" xfId="0" applyNumberFormat="1" applyFont="1" applyFill="1" applyBorder="1" applyProtection="1">
      <protection hidden="1"/>
    </xf>
    <xf numFmtId="0" fontId="2" fillId="9" borderId="22" xfId="0" applyNumberFormat="1" applyFont="1" applyFill="1" applyBorder="1" applyProtection="1">
      <protection hidden="1"/>
    </xf>
    <xf numFmtId="0" fontId="2" fillId="9" borderId="17" xfId="0" applyNumberFormat="1" applyFont="1" applyFill="1" applyBorder="1" applyAlignment="1" applyProtection="1">
      <alignment horizontal="right"/>
      <protection hidden="1"/>
    </xf>
    <xf numFmtId="0" fontId="35" fillId="9" borderId="17" xfId="0" applyNumberFormat="1" applyFont="1" applyFill="1" applyBorder="1" applyProtection="1">
      <protection hidden="1"/>
    </xf>
    <xf numFmtId="0" fontId="2" fillId="9" borderId="18" xfId="0" applyNumberFormat="1" applyFont="1" applyFill="1" applyBorder="1" applyProtection="1">
      <protection hidden="1"/>
    </xf>
    <xf numFmtId="0" fontId="2" fillId="9" borderId="6" xfId="0" applyNumberFormat="1" applyFont="1" applyFill="1" applyBorder="1" applyProtection="1">
      <protection hidden="1"/>
    </xf>
    <xf numFmtId="44" fontId="38" fillId="6" borderId="1" xfId="53" applyFont="1" applyFill="1" applyBorder="1" applyAlignment="1" applyProtection="1">
      <alignment horizontal="left" vertical="center"/>
      <protection hidden="1"/>
    </xf>
    <xf numFmtId="44" fontId="38" fillId="11" borderId="33" xfId="53" applyFont="1" applyFill="1" applyBorder="1" applyAlignment="1" applyProtection="1">
      <alignment horizontal="left" vertical="center"/>
      <protection hidden="1"/>
    </xf>
    <xf numFmtId="3" fontId="38" fillId="6" borderId="1" xfId="0" applyNumberFormat="1" applyFont="1" applyFill="1" applyBorder="1" applyAlignment="1" applyProtection="1">
      <alignment horizontal="left" vertical="center"/>
      <protection hidden="1"/>
    </xf>
    <xf numFmtId="9" fontId="38" fillId="6" borderId="1" xfId="32" applyFont="1" applyFill="1" applyBorder="1" applyAlignment="1" applyProtection="1">
      <alignment horizontal="left" vertical="center"/>
      <protection hidden="1"/>
    </xf>
    <xf numFmtId="0" fontId="0" fillId="9" borderId="0" xfId="0" applyFill="1" applyAlignment="1">
      <alignment horizontal="right"/>
    </xf>
    <xf numFmtId="0" fontId="33" fillId="9" borderId="0" xfId="0" applyFont="1" applyFill="1"/>
    <xf numFmtId="0" fontId="1" fillId="9" borderId="0" xfId="0" applyFont="1" applyFill="1"/>
    <xf numFmtId="0" fontId="6" fillId="9" borderId="0" xfId="0" applyFont="1" applyFill="1" applyAlignment="1">
      <alignment wrapText="1"/>
    </xf>
    <xf numFmtId="0" fontId="6" fillId="9" borderId="0" xfId="0" applyFont="1" applyFill="1" applyAlignment="1">
      <alignment horizontal="center" wrapText="1"/>
    </xf>
    <xf numFmtId="0" fontId="6" fillId="9" borderId="5" xfId="0" applyFont="1" applyFill="1" applyBorder="1" applyAlignment="1">
      <alignment horizontal="center" wrapText="1"/>
    </xf>
    <xf numFmtId="0" fontId="1" fillId="9" borderId="0" xfId="0" applyFont="1" applyFill="1" applyAlignment="1">
      <alignment horizontal="right"/>
    </xf>
    <xf numFmtId="9" fontId="0" fillId="9" borderId="0" xfId="32" applyFont="1" applyFill="1" applyAlignment="1">
      <alignment horizontal="center"/>
    </xf>
    <xf numFmtId="0" fontId="33" fillId="9" borderId="0" xfId="0" applyFont="1" applyFill="1" applyAlignment="1">
      <alignment horizontal="right" vertical="top"/>
    </xf>
    <xf numFmtId="0" fontId="33" fillId="9" borderId="0" xfId="0" applyFont="1" applyFill="1" applyAlignment="1">
      <alignment vertical="top"/>
    </xf>
    <xf numFmtId="0" fontId="0" fillId="9" borderId="0" xfId="0" applyFill="1" applyAlignment="1">
      <alignment vertical="top"/>
    </xf>
    <xf numFmtId="0" fontId="0" fillId="9" borderId="0" xfId="0" applyFill="1" applyAlignment="1">
      <alignment horizontal="left" vertical="top" wrapText="1"/>
    </xf>
    <xf numFmtId="44" fontId="2" fillId="6" borderId="76" xfId="0" applyNumberFormat="1" applyFont="1" applyFill="1" applyBorder="1" applyProtection="1">
      <protection hidden="1"/>
    </xf>
    <xf numFmtId="0" fontId="1" fillId="9" borderId="0" xfId="0" applyFont="1" applyFill="1" applyAlignment="1">
      <alignment horizontal="right" vertical="top"/>
    </xf>
    <xf numFmtId="0" fontId="6" fillId="9" borderId="0" xfId="0" applyFont="1" applyFill="1" applyAlignment="1">
      <alignment horizontal="center" vertical="top" wrapText="1"/>
    </xf>
    <xf numFmtId="0" fontId="6" fillId="9" borderId="0" xfId="0" applyFont="1" applyFill="1" applyAlignment="1">
      <alignment horizontal="center"/>
    </xf>
    <xf numFmtId="0" fontId="0" fillId="9" borderId="0" xfId="0" applyFill="1" applyAlignment="1">
      <alignment horizontal="center" vertical="top" wrapText="1"/>
    </xf>
    <xf numFmtId="0" fontId="6" fillId="9" borderId="5" xfId="0" applyFont="1" applyFill="1" applyBorder="1" applyAlignment="1">
      <alignment horizontal="center" vertical="top" wrapText="1"/>
    </xf>
    <xf numFmtId="9" fontId="0" fillId="9" borderId="0" xfId="32" applyFont="1" applyFill="1" applyAlignment="1">
      <alignment horizontal="center" vertical="top" wrapText="1"/>
    </xf>
    <xf numFmtId="0" fontId="0" fillId="27" borderId="0" xfId="0" applyFill="1" applyAlignment="1">
      <alignment horizontal="left" vertical="top" wrapText="1"/>
    </xf>
    <xf numFmtId="3" fontId="0" fillId="9" borderId="0" xfId="0" applyNumberFormat="1" applyFill="1"/>
    <xf numFmtId="44" fontId="0" fillId="9" borderId="0" xfId="53" applyFont="1" applyFill="1"/>
    <xf numFmtId="0" fontId="49" fillId="9" borderId="0" xfId="0" applyFont="1" applyFill="1" applyAlignment="1">
      <alignment horizontal="center" vertical="center"/>
    </xf>
    <xf numFmtId="0" fontId="1" fillId="9" borderId="5" xfId="0" applyFont="1" applyFill="1" applyBorder="1" applyAlignment="1">
      <alignment horizontal="center"/>
    </xf>
    <xf numFmtId="0" fontId="1" fillId="9" borderId="0" xfId="0" applyFont="1" applyFill="1" applyBorder="1" applyAlignment="1">
      <alignment horizontal="right"/>
    </xf>
    <xf numFmtId="0" fontId="2" fillId="6" borderId="25" xfId="0" applyFont="1" applyFill="1" applyBorder="1" applyAlignment="1">
      <alignment horizontal="center"/>
    </xf>
    <xf numFmtId="0" fontId="2" fillId="6" borderId="48" xfId="0" applyFont="1" applyFill="1" applyBorder="1" applyAlignment="1">
      <alignment horizontal="center"/>
    </xf>
    <xf numFmtId="0" fontId="2" fillId="6" borderId="78" xfId="0" applyFont="1" applyFill="1" applyBorder="1" applyAlignment="1">
      <alignment horizontal="center"/>
    </xf>
    <xf numFmtId="0" fontId="5" fillId="8" borderId="10" xfId="0" applyNumberFormat="1" applyFont="1" applyFill="1" applyBorder="1" applyAlignment="1" applyProtection="1">
      <alignment horizontal="left" vertical="center" wrapText="1"/>
      <protection locked="0" hidden="1"/>
    </xf>
    <xf numFmtId="0" fontId="5" fillId="8" borderId="56" xfId="0" applyNumberFormat="1" applyFont="1" applyFill="1" applyBorder="1" applyAlignment="1" applyProtection="1">
      <alignment horizontal="left" vertical="center" wrapText="1"/>
      <protection locked="0" hidden="1"/>
    </xf>
    <xf numFmtId="0" fontId="1" fillId="9" borderId="17" xfId="0" applyFont="1" applyFill="1" applyBorder="1"/>
    <xf numFmtId="0" fontId="1" fillId="9" borderId="0" xfId="0" applyFont="1" applyFill="1" applyBorder="1"/>
    <xf numFmtId="44" fontId="1" fillId="9" borderId="50" xfId="0" applyNumberFormat="1" applyFont="1" applyFill="1" applyBorder="1"/>
    <xf numFmtId="44" fontId="1" fillId="9" borderId="1" xfId="0" applyNumberFormat="1" applyFont="1" applyFill="1" applyBorder="1"/>
    <xf numFmtId="44" fontId="1" fillId="9" borderId="41" xfId="0" applyNumberFormat="1" applyFont="1" applyFill="1" applyBorder="1"/>
    <xf numFmtId="0" fontId="1" fillId="9" borderId="4" xfId="0" applyFont="1" applyFill="1" applyBorder="1"/>
    <xf numFmtId="0" fontId="5" fillId="9" borderId="8" xfId="0" applyNumberFormat="1" applyFont="1" applyFill="1" applyBorder="1" applyAlignment="1" applyProtection="1">
      <alignment horizontal="left" vertical="center" wrapText="1"/>
      <protection locked="0" hidden="1"/>
    </xf>
    <xf numFmtId="0" fontId="1" fillId="9" borderId="8" xfId="0" applyNumberFormat="1" applyFont="1" applyFill="1" applyBorder="1" applyAlignment="1" applyProtection="1">
      <alignment horizontal="left" vertical="center" wrapText="1"/>
      <protection locked="0" hidden="1"/>
    </xf>
    <xf numFmtId="0" fontId="5" fillId="9" borderId="56" xfId="0" applyNumberFormat="1" applyFont="1" applyFill="1" applyBorder="1" applyAlignment="1" applyProtection="1">
      <alignment horizontal="left" vertical="center" wrapText="1"/>
      <protection locked="0" hidden="1"/>
    </xf>
    <xf numFmtId="0" fontId="2" fillId="6" borderId="47" xfId="0" applyFont="1" applyFill="1" applyBorder="1" applyAlignment="1">
      <alignment horizontal="center"/>
    </xf>
    <xf numFmtId="0" fontId="2" fillId="6" borderId="64" xfId="0" applyFont="1" applyFill="1" applyBorder="1" applyAlignment="1">
      <alignment horizontal="center"/>
    </xf>
    <xf numFmtId="0" fontId="2" fillId="6" borderId="71" xfId="0" applyFont="1" applyFill="1" applyBorder="1" applyAlignment="1">
      <alignment horizontal="center"/>
    </xf>
    <xf numFmtId="0" fontId="2" fillId="6" borderId="50" xfId="0" applyFont="1" applyFill="1" applyBorder="1" applyAlignment="1">
      <alignment horizontal="center"/>
    </xf>
    <xf numFmtId="0" fontId="2" fillId="6" borderId="1" xfId="0" applyFont="1" applyFill="1" applyBorder="1" applyAlignment="1">
      <alignment horizontal="center"/>
    </xf>
    <xf numFmtId="0" fontId="72" fillId="10" borderId="0" xfId="0" applyNumberFormat="1" applyFont="1" applyFill="1" applyBorder="1" applyAlignment="1" applyProtection="1">
      <alignment horizontal="center" vertical="center"/>
      <protection hidden="1"/>
    </xf>
    <xf numFmtId="0" fontId="0" fillId="0" borderId="0" xfId="0" applyBorder="1" applyAlignment="1"/>
    <xf numFmtId="44" fontId="5" fillId="9" borderId="1" xfId="53" applyFont="1" applyFill="1" applyBorder="1" applyAlignment="1" applyProtection="1">
      <alignment horizontal="center"/>
      <protection hidden="1"/>
    </xf>
    <xf numFmtId="0" fontId="41" fillId="10" borderId="26" xfId="0" applyNumberFormat="1" applyFont="1" applyFill="1" applyBorder="1" applyAlignment="1" applyProtection="1">
      <alignment horizontal="center" vertical="center" textRotation="90" wrapText="1"/>
      <protection hidden="1"/>
    </xf>
    <xf numFmtId="0" fontId="41" fillId="10" borderId="27" xfId="0" applyFont="1" applyFill="1" applyBorder="1" applyAlignment="1">
      <alignment horizontal="center" vertical="center" textRotation="90" wrapText="1"/>
    </xf>
    <xf numFmtId="0" fontId="0" fillId="0" borderId="27" xfId="0" applyBorder="1" applyAlignment="1">
      <alignment wrapText="1"/>
    </xf>
    <xf numFmtId="0" fontId="0" fillId="0" borderId="28" xfId="0" applyBorder="1" applyAlignment="1">
      <alignment wrapText="1"/>
    </xf>
    <xf numFmtId="0" fontId="35" fillId="9" borderId="18" xfId="0" applyFont="1" applyFill="1" applyBorder="1" applyAlignment="1" applyProtection="1">
      <alignment horizontal="left" vertical="center"/>
      <protection hidden="1"/>
    </xf>
    <xf numFmtId="0" fontId="35" fillId="9" borderId="5" xfId="0" applyFont="1" applyFill="1" applyBorder="1" applyAlignment="1" applyProtection="1">
      <alignment horizontal="left" vertical="center"/>
      <protection hidden="1"/>
    </xf>
    <xf numFmtId="0" fontId="35" fillId="12" borderId="21" xfId="0" applyFont="1" applyFill="1" applyBorder="1" applyAlignment="1" applyProtection="1">
      <alignment horizontal="center" vertical="center" wrapText="1"/>
      <protection hidden="1"/>
    </xf>
    <xf numFmtId="0" fontId="35" fillId="12" borderId="19" xfId="0" applyFont="1" applyFill="1" applyBorder="1" applyAlignment="1" applyProtection="1">
      <alignment horizontal="center" vertical="center" wrapText="1"/>
      <protection hidden="1"/>
    </xf>
    <xf numFmtId="0" fontId="35" fillId="12" borderId="22" xfId="0" applyFont="1" applyFill="1" applyBorder="1" applyAlignment="1" applyProtection="1">
      <alignment horizontal="center" vertical="center" wrapText="1"/>
      <protection hidden="1"/>
    </xf>
    <xf numFmtId="0" fontId="35" fillId="9" borderId="21" xfId="0" applyFont="1" applyFill="1" applyBorder="1" applyAlignment="1" applyProtection="1">
      <alignment horizontal="center" vertical="center" wrapText="1"/>
      <protection hidden="1"/>
    </xf>
    <xf numFmtId="0" fontId="35" fillId="9" borderId="19" xfId="0" applyFont="1" applyFill="1" applyBorder="1" applyAlignment="1" applyProtection="1">
      <alignment horizontal="center" vertical="center" wrapText="1"/>
      <protection hidden="1"/>
    </xf>
    <xf numFmtId="0" fontId="35" fillId="9" borderId="22" xfId="0" applyFont="1" applyFill="1" applyBorder="1" applyAlignment="1" applyProtection="1">
      <alignment horizontal="center" vertical="center" wrapText="1"/>
      <protection hidden="1"/>
    </xf>
    <xf numFmtId="44" fontId="35" fillId="9" borderId="21" xfId="0" applyNumberFormat="1" applyFont="1" applyFill="1" applyBorder="1" applyAlignment="1" applyProtection="1">
      <alignment horizontal="center" vertical="center" wrapText="1"/>
      <protection hidden="1"/>
    </xf>
    <xf numFmtId="1" fontId="70" fillId="9" borderId="21" xfId="53" applyNumberFormat="1" applyFont="1" applyFill="1" applyBorder="1" applyAlignment="1" applyProtection="1">
      <alignment horizontal="center" vertical="center" wrapText="1"/>
      <protection hidden="1"/>
    </xf>
    <xf numFmtId="1" fontId="70" fillId="9" borderId="19" xfId="53" applyNumberFormat="1" applyFont="1" applyFill="1" applyBorder="1" applyAlignment="1" applyProtection="1">
      <alignment horizontal="center" vertical="center" wrapText="1"/>
      <protection hidden="1"/>
    </xf>
    <xf numFmtId="1" fontId="70" fillId="9" borderId="22" xfId="53" applyNumberFormat="1" applyFont="1" applyFill="1" applyBorder="1" applyAlignment="1" applyProtection="1">
      <alignment horizontal="center" vertical="center" wrapText="1"/>
      <protection hidden="1"/>
    </xf>
    <xf numFmtId="0" fontId="28" fillId="9" borderId="21" xfId="0" applyFont="1" applyFill="1" applyBorder="1" applyAlignment="1">
      <alignment horizontal="center" vertical="center"/>
    </xf>
    <xf numFmtId="0" fontId="28" fillId="9" borderId="19" xfId="0" applyFont="1" applyFill="1" applyBorder="1" applyAlignment="1">
      <alignment horizontal="center" vertical="center"/>
    </xf>
    <xf numFmtId="0" fontId="28" fillId="9" borderId="22" xfId="0" applyFont="1" applyFill="1" applyBorder="1" applyAlignment="1">
      <alignment horizontal="center" vertical="center"/>
    </xf>
    <xf numFmtId="0" fontId="28" fillId="9" borderId="17" xfId="0" applyFont="1" applyFill="1" applyBorder="1" applyAlignment="1">
      <alignment horizontal="center" vertical="center"/>
    </xf>
    <xf numFmtId="0" fontId="28" fillId="9" borderId="0" xfId="0" applyFont="1" applyFill="1" applyBorder="1" applyAlignment="1">
      <alignment horizontal="center" vertical="center"/>
    </xf>
    <xf numFmtId="0" fontId="28" fillId="9" borderId="4" xfId="0" applyFont="1" applyFill="1" applyBorder="1" applyAlignment="1">
      <alignment horizontal="center" vertical="center"/>
    </xf>
    <xf numFmtId="0" fontId="38" fillId="9" borderId="17" xfId="0" applyNumberFormat="1" applyFont="1" applyFill="1" applyBorder="1" applyAlignment="1" applyProtection="1">
      <alignment horizontal="center"/>
      <protection hidden="1"/>
    </xf>
    <xf numFmtId="0" fontId="38" fillId="9" borderId="0" xfId="0" applyNumberFormat="1" applyFont="1" applyFill="1" applyBorder="1" applyAlignment="1" applyProtection="1">
      <alignment horizontal="center"/>
      <protection hidden="1"/>
    </xf>
    <xf numFmtId="0" fontId="38" fillId="9" borderId="4" xfId="0" applyNumberFormat="1" applyFont="1" applyFill="1" applyBorder="1" applyAlignment="1" applyProtection="1">
      <alignment horizontal="center"/>
      <protection hidden="1"/>
    </xf>
    <xf numFmtId="0" fontId="28" fillId="9" borderId="20" xfId="0" applyFont="1" applyFill="1" applyBorder="1" applyAlignment="1" applyProtection="1">
      <alignment horizontal="right" indent="2"/>
      <protection hidden="1"/>
    </xf>
    <xf numFmtId="0" fontId="48" fillId="9" borderId="26" xfId="0" applyNumberFormat="1" applyFont="1" applyFill="1" applyBorder="1" applyAlignment="1" applyProtection="1">
      <alignment horizontal="center" vertical="center" wrapText="1"/>
      <protection hidden="1"/>
    </xf>
    <xf numFmtId="0" fontId="48" fillId="9" borderId="66" xfId="0" applyNumberFormat="1" applyFont="1" applyFill="1" applyBorder="1" applyAlignment="1" applyProtection="1">
      <alignment horizontal="center" vertical="center" wrapText="1"/>
      <protection hidden="1"/>
    </xf>
    <xf numFmtId="0" fontId="28" fillId="9" borderId="20" xfId="0" applyFont="1" applyFill="1" applyBorder="1" applyAlignment="1" applyProtection="1">
      <alignment horizontal="left" vertical="center" indent="1"/>
      <protection hidden="1"/>
    </xf>
    <xf numFmtId="0" fontId="5" fillId="9" borderId="16" xfId="0" applyNumberFormat="1" applyFont="1" applyFill="1" applyBorder="1" applyAlignment="1" applyProtection="1">
      <alignment horizontal="center" vertical="center" wrapText="1"/>
      <protection hidden="1"/>
    </xf>
    <xf numFmtId="0" fontId="5" fillId="9" borderId="23" xfId="0" applyNumberFormat="1" applyFont="1" applyFill="1" applyBorder="1" applyAlignment="1" applyProtection="1">
      <alignment horizontal="center" vertical="center" wrapText="1"/>
      <protection hidden="1"/>
    </xf>
    <xf numFmtId="0" fontId="5" fillId="9" borderId="24" xfId="0" applyNumberFormat="1" applyFont="1" applyFill="1" applyBorder="1" applyAlignment="1" applyProtection="1">
      <alignment horizontal="center" vertical="center" wrapText="1"/>
      <protection hidden="1"/>
    </xf>
    <xf numFmtId="2" fontId="5" fillId="9" borderId="16" xfId="0" applyNumberFormat="1" applyFont="1" applyFill="1" applyBorder="1" applyAlignment="1" applyProtection="1">
      <alignment horizontal="center" vertical="center" wrapText="1"/>
      <protection hidden="1"/>
    </xf>
    <xf numFmtId="2" fontId="5" fillId="9" borderId="23" xfId="0" applyNumberFormat="1" applyFont="1" applyFill="1" applyBorder="1" applyAlignment="1" applyProtection="1">
      <alignment horizontal="center" vertical="center" wrapText="1"/>
      <protection hidden="1"/>
    </xf>
    <xf numFmtId="2" fontId="5" fillId="9" borderId="24" xfId="0" applyNumberFormat="1" applyFont="1" applyFill="1" applyBorder="1" applyAlignment="1" applyProtection="1">
      <alignment horizontal="center" vertical="center" wrapText="1"/>
      <protection hidden="1"/>
    </xf>
    <xf numFmtId="0" fontId="5" fillId="9" borderId="16" xfId="0" applyNumberFormat="1" applyFont="1" applyFill="1" applyBorder="1" applyAlignment="1" applyProtection="1">
      <alignment horizontal="center" vertical="center"/>
      <protection hidden="1"/>
    </xf>
    <xf numFmtId="0" fontId="5" fillId="9" borderId="23" xfId="0" applyNumberFormat="1" applyFont="1" applyFill="1" applyBorder="1" applyAlignment="1" applyProtection="1">
      <alignment horizontal="center" vertical="center"/>
      <protection hidden="1"/>
    </xf>
    <xf numFmtId="0" fontId="5" fillId="9" borderId="24" xfId="0" applyNumberFormat="1" applyFont="1" applyFill="1" applyBorder="1" applyAlignment="1" applyProtection="1">
      <alignment horizontal="center" vertical="center"/>
      <protection hidden="1"/>
    </xf>
    <xf numFmtId="0" fontId="74" fillId="23" borderId="10" xfId="0" applyFont="1" applyFill="1" applyBorder="1" applyAlignment="1">
      <alignment vertical="center"/>
    </xf>
    <xf numFmtId="0" fontId="74" fillId="23" borderId="11" xfId="0" applyFont="1" applyFill="1" applyBorder="1" applyAlignment="1">
      <alignment vertical="center"/>
    </xf>
    <xf numFmtId="0" fontId="5" fillId="15" borderId="36" xfId="0" applyFont="1" applyFill="1" applyBorder="1" applyAlignment="1">
      <alignment horizontal="center" vertical="top" wrapText="1"/>
    </xf>
    <xf numFmtId="0" fontId="5" fillId="15" borderId="37" xfId="0" applyFont="1" applyFill="1" applyBorder="1" applyAlignment="1">
      <alignment horizontal="center" vertical="top" wrapText="1"/>
    </xf>
    <xf numFmtId="0" fontId="5" fillId="15" borderId="38" xfId="0" applyFont="1" applyFill="1" applyBorder="1" applyAlignment="1">
      <alignment horizontal="center" vertical="top" wrapText="1"/>
    </xf>
    <xf numFmtId="0" fontId="44" fillId="10" borderId="36" xfId="0" applyFont="1" applyFill="1" applyBorder="1" applyAlignment="1">
      <alignment horizontal="center"/>
    </xf>
    <xf numFmtId="0" fontId="45" fillId="10" borderId="37" xfId="0" applyFont="1" applyFill="1" applyBorder="1" applyAlignment="1">
      <alignment horizontal="center"/>
    </xf>
    <xf numFmtId="0" fontId="45" fillId="10" borderId="38" xfId="0" applyFont="1" applyFill="1" applyBorder="1" applyAlignment="1">
      <alignment horizontal="center"/>
    </xf>
    <xf numFmtId="0" fontId="44" fillId="10" borderId="37" xfId="0" applyFont="1" applyFill="1" applyBorder="1" applyAlignment="1">
      <alignment horizontal="center"/>
    </xf>
    <xf numFmtId="0" fontId="44" fillId="10" borderId="38" xfId="0" applyFont="1" applyFill="1" applyBorder="1" applyAlignment="1">
      <alignment horizontal="center"/>
    </xf>
    <xf numFmtId="0" fontId="48" fillId="10" borderId="0" xfId="0" applyFont="1" applyFill="1" applyBorder="1" applyAlignment="1">
      <alignment horizontal="center"/>
    </xf>
    <xf numFmtId="0" fontId="49" fillId="9" borderId="36" xfId="0" applyFont="1" applyFill="1" applyBorder="1" applyAlignment="1">
      <alignment horizontal="center"/>
    </xf>
    <xf numFmtId="0" fontId="49" fillId="9" borderId="38" xfId="0" applyFont="1" applyFill="1" applyBorder="1" applyAlignment="1">
      <alignment horizontal="center"/>
    </xf>
    <xf numFmtId="0" fontId="49" fillId="10" borderId="26" xfId="0" applyNumberFormat="1" applyFont="1" applyFill="1" applyBorder="1" applyAlignment="1" applyProtection="1">
      <alignment horizontal="center" vertical="center" textRotation="90"/>
      <protection hidden="1"/>
    </xf>
    <xf numFmtId="0" fontId="49" fillId="10" borderId="27" xfId="0" applyNumberFormat="1" applyFont="1" applyFill="1" applyBorder="1" applyAlignment="1" applyProtection="1">
      <alignment horizontal="center" vertical="center" textRotation="90"/>
      <protection hidden="1"/>
    </xf>
    <xf numFmtId="0" fontId="49" fillId="10" borderId="28" xfId="0" applyNumberFormat="1" applyFont="1" applyFill="1" applyBorder="1" applyAlignment="1" applyProtection="1">
      <alignment horizontal="center" vertical="center" textRotation="90"/>
      <protection hidden="1"/>
    </xf>
    <xf numFmtId="0" fontId="54" fillId="17" borderId="26" xfId="0" applyNumberFormat="1" applyFont="1" applyFill="1" applyBorder="1" applyAlignment="1" applyProtection="1">
      <alignment horizontal="center" vertical="center" textRotation="90"/>
      <protection hidden="1"/>
    </xf>
    <xf numFmtId="0" fontId="54" fillId="17" borderId="27" xfId="0" applyNumberFormat="1" applyFont="1" applyFill="1" applyBorder="1" applyAlignment="1" applyProtection="1">
      <alignment horizontal="center" vertical="center" textRotation="90"/>
      <protection hidden="1"/>
    </xf>
    <xf numFmtId="0" fontId="54" fillId="17" borderId="28" xfId="0" applyNumberFormat="1" applyFont="1" applyFill="1" applyBorder="1" applyAlignment="1" applyProtection="1">
      <alignment horizontal="center" vertical="center" textRotation="90"/>
      <protection hidden="1"/>
    </xf>
    <xf numFmtId="0" fontId="54" fillId="18" borderId="26" xfId="0" applyNumberFormat="1" applyFont="1" applyFill="1" applyBorder="1" applyAlignment="1" applyProtection="1">
      <alignment horizontal="center" vertical="center" textRotation="90"/>
      <protection hidden="1"/>
    </xf>
    <xf numFmtId="0" fontId="54" fillId="18" borderId="27" xfId="0" applyNumberFormat="1" applyFont="1" applyFill="1" applyBorder="1" applyAlignment="1" applyProtection="1">
      <alignment horizontal="center" vertical="center" textRotation="90"/>
      <protection hidden="1"/>
    </xf>
    <xf numFmtId="0" fontId="54" fillId="18" borderId="28" xfId="0" applyNumberFormat="1" applyFont="1" applyFill="1" applyBorder="1" applyAlignment="1" applyProtection="1">
      <alignment horizontal="center" vertical="center" textRotation="90"/>
      <protection hidden="1"/>
    </xf>
    <xf numFmtId="0" fontId="6" fillId="19" borderId="26" xfId="0" applyFont="1" applyFill="1" applyBorder="1" applyAlignment="1">
      <alignment horizontal="center" vertical="center" textRotation="90"/>
    </xf>
    <xf numFmtId="0" fontId="6" fillId="19" borderId="27" xfId="0" applyFont="1" applyFill="1" applyBorder="1" applyAlignment="1">
      <alignment horizontal="center" vertical="center" textRotation="90"/>
    </xf>
    <xf numFmtId="0" fontId="6" fillId="19" borderId="28" xfId="0" applyFont="1" applyFill="1" applyBorder="1" applyAlignment="1">
      <alignment horizontal="center" vertical="center" textRotation="90"/>
    </xf>
    <xf numFmtId="0" fontId="52" fillId="9" borderId="0" xfId="0" applyFont="1" applyFill="1" applyBorder="1" applyAlignment="1" applyProtection="1">
      <alignment horizontal="center"/>
    </xf>
    <xf numFmtId="2" fontId="65" fillId="9" borderId="26" xfId="0" applyNumberFormat="1" applyFont="1" applyFill="1" applyBorder="1" applyAlignment="1">
      <alignment horizontal="center" vertical="center"/>
    </xf>
    <xf numFmtId="2" fontId="65" fillId="9" borderId="27" xfId="0" applyNumberFormat="1" applyFont="1" applyFill="1" applyBorder="1" applyAlignment="1">
      <alignment horizontal="center" vertical="center"/>
    </xf>
    <xf numFmtId="2" fontId="65" fillId="9" borderId="28" xfId="0" applyNumberFormat="1" applyFont="1" applyFill="1" applyBorder="1" applyAlignment="1">
      <alignment horizontal="center" vertical="center"/>
    </xf>
    <xf numFmtId="0" fontId="5" fillId="9" borderId="20" xfId="0" applyFont="1" applyFill="1" applyBorder="1" applyAlignment="1">
      <alignment horizontal="center"/>
    </xf>
    <xf numFmtId="0" fontId="5" fillId="9" borderId="0" xfId="0" applyFont="1" applyFill="1" applyBorder="1" applyAlignment="1">
      <alignment horizontal="center"/>
    </xf>
    <xf numFmtId="0" fontId="48" fillId="10" borderId="26" xfId="0" applyFont="1" applyFill="1" applyBorder="1" applyAlignment="1">
      <alignment horizontal="center" vertical="center" wrapText="1"/>
    </xf>
    <xf numFmtId="0" fontId="48" fillId="10" borderId="28" xfId="0" applyFont="1" applyFill="1" applyBorder="1" applyAlignment="1">
      <alignment horizontal="center" vertical="center" wrapText="1"/>
    </xf>
    <xf numFmtId="0" fontId="68" fillId="20" borderId="36" xfId="0" applyFont="1" applyFill="1" applyBorder="1" applyAlignment="1">
      <alignment horizontal="center" vertical="center"/>
    </xf>
    <xf numFmtId="0" fontId="68" fillId="20" borderId="37" xfId="0" applyFont="1" applyFill="1" applyBorder="1" applyAlignment="1">
      <alignment horizontal="center" vertical="center"/>
    </xf>
    <xf numFmtId="0" fontId="68" fillId="20" borderId="38" xfId="0" applyFont="1" applyFill="1" applyBorder="1" applyAlignment="1">
      <alignment horizontal="center" vertical="center"/>
    </xf>
    <xf numFmtId="0" fontId="49" fillId="10" borderId="0" xfId="0" applyFont="1" applyFill="1" applyAlignment="1">
      <alignment horizontal="center" vertical="center"/>
    </xf>
    <xf numFmtId="0" fontId="33" fillId="9" borderId="0" xfId="0" applyFont="1" applyFill="1" applyAlignment="1">
      <alignment vertical="top" wrapText="1"/>
    </xf>
    <xf numFmtId="0" fontId="0" fillId="0" borderId="0" xfId="0" applyAlignment="1">
      <alignment vertical="top" wrapText="1"/>
    </xf>
    <xf numFmtId="44" fontId="0" fillId="9" borderId="0" xfId="0" applyNumberFormat="1" applyFill="1" applyAlignment="1">
      <alignment horizontal="center" vertical="top"/>
    </xf>
    <xf numFmtId="0" fontId="0" fillId="0" borderId="0" xfId="0" applyAlignment="1">
      <alignment horizontal="center" vertical="top"/>
    </xf>
    <xf numFmtId="0" fontId="6" fillId="9" borderId="5" xfId="0" applyFont="1" applyFill="1" applyBorder="1" applyAlignment="1">
      <alignment horizontal="center" vertical="top" wrapText="1"/>
    </xf>
    <xf numFmtId="0" fontId="6" fillId="0" borderId="5" xfId="0" applyFont="1" applyBorder="1" applyAlignment="1">
      <alignment horizontal="center" vertical="top" wrapText="1"/>
    </xf>
    <xf numFmtId="44" fontId="0" fillId="9" borderId="0" xfId="0" applyNumberFormat="1" applyFill="1" applyAlignment="1">
      <alignment horizontal="center" vertical="top" wrapText="1"/>
    </xf>
    <xf numFmtId="0" fontId="0" fillId="0" borderId="0" xfId="0" applyAlignment="1">
      <alignment horizontal="center" vertical="top" wrapText="1"/>
    </xf>
    <xf numFmtId="0" fontId="0" fillId="0" borderId="5" xfId="0" applyBorder="1" applyAlignment="1">
      <alignment horizontal="center" vertical="top" wrapText="1"/>
    </xf>
    <xf numFmtId="0" fontId="1" fillId="27" borderId="0" xfId="0" applyFont="1" applyFill="1" applyAlignment="1">
      <alignment horizontal="right" vertical="top" wrapText="1"/>
    </xf>
    <xf numFmtId="0" fontId="0" fillId="27" borderId="0" xfId="0" applyFill="1" applyAlignment="1">
      <alignment horizontal="right" vertical="top" wrapText="1"/>
    </xf>
    <xf numFmtId="44" fontId="0" fillId="27" borderId="0" xfId="0" applyNumberFormat="1" applyFill="1" applyAlignment="1">
      <alignment horizontal="left" vertical="top" wrapText="1"/>
    </xf>
    <xf numFmtId="0" fontId="0" fillId="27" borderId="0" xfId="0" applyFill="1" applyAlignment="1">
      <alignment horizontal="left" vertical="top" wrapText="1"/>
    </xf>
    <xf numFmtId="0" fontId="1" fillId="9" borderId="0" xfId="0" applyFont="1" applyFill="1" applyAlignment="1">
      <alignment horizontal="left" vertical="top" wrapText="1"/>
    </xf>
    <xf numFmtId="0" fontId="0" fillId="0" borderId="0" xfId="0" applyAlignment="1">
      <alignment horizontal="left" vertical="top" wrapText="1"/>
    </xf>
  </cellXfs>
  <cellStyles count="55">
    <cellStyle name="=C:\WINNT\SYSTEM32\COMMAND.COM" xfId="1"/>
    <cellStyle name="=C:\WINNT35\SYSTEM32\COMMAND.COM" xfId="2"/>
    <cellStyle name="AFE" xfId="3"/>
    <cellStyle name="Bezug" xfId="4"/>
    <cellStyle name="Comm_Big_Title" xfId="5"/>
    <cellStyle name="Comma" xfId="54" builtinId="3"/>
    <cellStyle name="Comment" xfId="6"/>
    <cellStyle name="ContentsHyperlink" xfId="7"/>
    <cellStyle name="Currency" xfId="53" builtinId="4"/>
    <cellStyle name="Datum" xfId="8"/>
    <cellStyle name="Dezimal [+line]" xfId="9"/>
    <cellStyle name="Dezimal(0)" xfId="10"/>
    <cellStyle name="Eingabe" xfId="11"/>
    <cellStyle name="Euro" xfId="12"/>
    <cellStyle name="Fett" xfId="13"/>
    <cellStyle name="Fix_Daten" xfId="14"/>
    <cellStyle name="Headline1" xfId="15"/>
    <cellStyle name="Headline2" xfId="16"/>
    <cellStyle name="Headline3" xfId="17"/>
    <cellStyle name="Input" xfId="18"/>
    <cellStyle name="Input [%]" xfId="19"/>
    <cellStyle name="Input [%0]" xfId="20"/>
    <cellStyle name="Input [%00]" xfId="21"/>
    <cellStyle name="Input [0]" xfId="22"/>
    <cellStyle name="Input [00]" xfId="23"/>
    <cellStyle name="Input_Abschreibung" xfId="28"/>
    <cellStyle name="Input(#.##0,00)" xfId="25"/>
    <cellStyle name="Input(#.##0)" xfId="24"/>
    <cellStyle name="Input(%)" xfId="26"/>
    <cellStyle name="Input(0)" xfId="27"/>
    <cellStyle name="Muster" xfId="29"/>
    <cellStyle name="Normal" xfId="0" builtinId="0"/>
    <cellStyle name="Normal 2" xfId="30"/>
    <cellStyle name="OOO_Punkt" xfId="31"/>
    <cellStyle name="Percent" xfId="32" builtinId="5"/>
    <cellStyle name="Percent (2)" xfId="33"/>
    <cellStyle name="Prozent +line" xfId="34"/>
    <cellStyle name="Reference" xfId="35"/>
    <cellStyle name="Reference [00]" xfId="36"/>
    <cellStyle name="Reference_AB_9697" xfId="38"/>
    <cellStyle name="Reference%" xfId="37"/>
    <cellStyle name="Referenz" xfId="39"/>
    <cellStyle name="Standard 2" xfId="40"/>
    <cellStyle name="Standard%" xfId="41"/>
    <cellStyle name="Stil 1" xfId="42"/>
    <cellStyle name="Subtotal" xfId="43"/>
    <cellStyle name="Summe" xfId="44"/>
    <cellStyle name="Summe [+line]" xfId="45"/>
    <cellStyle name="Summe [000]" xfId="46"/>
    <cellStyle name="Summe_Abschreibung" xfId="47"/>
    <cellStyle name="Uhrzeit" xfId="48"/>
    <cellStyle name="Unit" xfId="49"/>
    <cellStyle name="Valuta (0)_spies97" xfId="50"/>
    <cellStyle name="VIH" xfId="51"/>
    <cellStyle name="Währung(0)" xfId="52"/>
  </cellStyles>
  <dxfs count="1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4C65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externalLink" Target="externalLinks/externalLink1.xml"/><Relationship Id="rId10"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Calculation!$V$22</c:f>
              <c:strCache>
                <c:ptCount val="1"/>
                <c:pt idx="0">
                  <c:v>All</c:v>
                </c:pt>
              </c:strCache>
            </c:strRef>
          </c:tx>
          <c:spPr>
            <a:ln w="28575">
              <a:noFill/>
            </a:ln>
          </c:spPr>
          <c:marker>
            <c:symbol val="circle"/>
            <c:size val="7"/>
            <c:spPr>
              <a:noFill/>
              <a:ln>
                <a:solidFill>
                  <a:schemeClr val="tx1"/>
                </a:solidFill>
              </a:ln>
            </c:spPr>
          </c:marker>
          <c:xVal>
            <c:numRef>
              <c:f>Calculation!$V$24:$V$101</c:f>
              <c:numCache>
                <c:formatCode>0.00</c:formatCode>
                <c:ptCount val="78"/>
                <c:pt idx="0">
                  <c:v>21802.76</c:v>
                </c:pt>
                <c:pt idx="1">
                  <c:v>19252.5</c:v>
                </c:pt>
                <c:pt idx="2">
                  <c:v>21678.84</c:v>
                </c:pt>
                <c:pt idx="3">
                  <c:v>19698.12</c:v>
                </c:pt>
                <c:pt idx="4">
                  <c:v>22347.36</c:v>
                </c:pt>
                <c:pt idx="5">
                  <c:v>22713.64</c:v>
                </c:pt>
                <c:pt idx="6">
                  <c:v>18857.6</c:v>
                </c:pt>
                <c:pt idx="7">
                  <c:v>17379.36</c:v>
                </c:pt>
                <c:pt idx="8">
                  <c:v>20252.43333333333</c:v>
                </c:pt>
                <c:pt idx="9">
                  <c:v>22117.68</c:v>
                </c:pt>
                <c:pt idx="10">
                  <c:v>18008.64</c:v>
                </c:pt>
                <c:pt idx="11">
                  <c:v>21833.04</c:v>
                </c:pt>
                <c:pt idx="12">
                  <c:v>18297.45</c:v>
                </c:pt>
                <c:pt idx="13">
                  <c:v>22128.48</c:v>
                </c:pt>
                <c:pt idx="14">
                  <c:v>21612.24</c:v>
                </c:pt>
                <c:pt idx="15">
                  <c:v>21937.0</c:v>
                </c:pt>
                <c:pt idx="16">
                  <c:v>22649.4</c:v>
                </c:pt>
                <c:pt idx="17">
                  <c:v>20910.96</c:v>
                </c:pt>
                <c:pt idx="18">
                  <c:v>23152.32</c:v>
                </c:pt>
                <c:pt idx="19">
                  <c:v>18857.6</c:v>
                </c:pt>
                <c:pt idx="20">
                  <c:v>11299.5</c:v>
                </c:pt>
                <c:pt idx="21">
                  <c:v>17999.72</c:v>
                </c:pt>
                <c:pt idx="22">
                  <c:v>21024.36</c:v>
                </c:pt>
                <c:pt idx="23">
                  <c:v>18707.4</c:v>
                </c:pt>
                <c:pt idx="24">
                  <c:v>21819.6</c:v>
                </c:pt>
                <c:pt idx="25">
                  <c:v>16111.5</c:v>
                </c:pt>
                <c:pt idx="26">
                  <c:v>22575.64</c:v>
                </c:pt>
                <c:pt idx="27">
                  <c:v>22975.64</c:v>
                </c:pt>
                <c:pt idx="28">
                  <c:v>18457.6</c:v>
                </c:pt>
                <c:pt idx="29">
                  <c:v>22175.64</c:v>
                </c:pt>
                <c:pt idx="30">
                  <c:v>21242.92</c:v>
                </c:pt>
                <c:pt idx="31">
                  <c:v>21336.88</c:v>
                </c:pt>
                <c:pt idx="32">
                  <c:v>19000.35</c:v>
                </c:pt>
                <c:pt idx="33">
                  <c:v>22975.64</c:v>
                </c:pt>
                <c:pt idx="34">
                  <c:v>23368.86666666667</c:v>
                </c:pt>
                <c:pt idx="35">
                  <c:v>22175.64</c:v>
                </c:pt>
                <c:pt idx="36">
                  <c:v>22801.4</c:v>
                </c:pt>
                <c:pt idx="37">
                  <c:v>15876.0</c:v>
                </c:pt>
                <c:pt idx="38">
                  <c:v>22304.96</c:v>
                </c:pt>
                <c:pt idx="39">
                  <c:v>18091.08</c:v>
                </c:pt>
                <c:pt idx="40">
                  <c:v>24746.4</c:v>
                </c:pt>
                <c:pt idx="41">
                  <c:v>19965.68</c:v>
                </c:pt>
                <c:pt idx="42">
                  <c:v>21187.88</c:v>
                </c:pt>
                <c:pt idx="43">
                  <c:v>18457.6</c:v>
                </c:pt>
                <c:pt idx="44">
                  <c:v>21545.08</c:v>
                </c:pt>
                <c:pt idx="45">
                  <c:v>19479.7</c:v>
                </c:pt>
                <c:pt idx="46">
                  <c:v>20416.66666666667</c:v>
                </c:pt>
                <c:pt idx="47">
                  <c:v>18328.32</c:v>
                </c:pt>
                <c:pt idx="48">
                  <c:v>18057.6</c:v>
                </c:pt>
                <c:pt idx="49">
                  <c:v>20208.28</c:v>
                </c:pt>
                <c:pt idx="50">
                  <c:v>20377.2</c:v>
                </c:pt>
                <c:pt idx="51">
                  <c:v>22175.64</c:v>
                </c:pt>
                <c:pt idx="52">
                  <c:v>21232.52</c:v>
                </c:pt>
                <c:pt idx="53">
                  <c:v>21040.0</c:v>
                </c:pt>
                <c:pt idx="54">
                  <c:v>22251.96</c:v>
                </c:pt>
                <c:pt idx="55">
                  <c:v>18875.25</c:v>
                </c:pt>
                <c:pt idx="56">
                  <c:v>22975.64</c:v>
                </c:pt>
                <c:pt idx="57">
                  <c:v>21940.0</c:v>
                </c:pt>
                <c:pt idx="58">
                  <c:v>20349.44</c:v>
                </c:pt>
                <c:pt idx="59">
                  <c:v>19349.68</c:v>
                </c:pt>
                <c:pt idx="60">
                  <c:v>29744.37272727273</c:v>
                </c:pt>
                <c:pt idx="61">
                  <c:v>29153.12222222222</c:v>
                </c:pt>
                <c:pt idx="62">
                  <c:v>28399.5</c:v>
                </c:pt>
                <c:pt idx="63">
                  <c:v>27412.8</c:v>
                </c:pt>
                <c:pt idx="64">
                  <c:v>28028.29090909091</c:v>
                </c:pt>
                <c:pt idx="65">
                  <c:v>28444.69</c:v>
                </c:pt>
                <c:pt idx="66">
                  <c:v>26500.0</c:v>
                </c:pt>
                <c:pt idx="67">
                  <c:v>28569.51428571429</c:v>
                </c:pt>
                <c:pt idx="68">
                  <c:v>26358.46666666666</c:v>
                </c:pt>
                <c:pt idx="69">
                  <c:v>21813.325</c:v>
                </c:pt>
                <c:pt idx="70">
                  <c:v>27000.0</c:v>
                </c:pt>
                <c:pt idx="71">
                  <c:v>26052.38181818182</c:v>
                </c:pt>
                <c:pt idx="72">
                  <c:v>25194.62222222222</c:v>
                </c:pt>
                <c:pt idx="73">
                  <c:v>25650.27272727273</c:v>
                </c:pt>
                <c:pt idx="74">
                  <c:v>26264.61818181818</c:v>
                </c:pt>
                <c:pt idx="75">
                  <c:v>25957.63636363636</c:v>
                </c:pt>
                <c:pt idx="76">
                  <c:v>26233.91111111111</c:v>
                </c:pt>
                <c:pt idx="77">
                  <c:v>24702.86666666666</c:v>
                </c:pt>
              </c:numCache>
            </c:numRef>
          </c:xVal>
          <c:yVal>
            <c:numRef>
              <c:f>Calculation!$W$24:$W$101</c:f>
              <c:numCache>
                <c:formatCode>0.00</c:formatCode>
                <c:ptCount val="78"/>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c:v>
                </c:pt>
                <c:pt idx="45">
                  <c:v>1.0</c:v>
                </c:pt>
                <c:pt idx="46">
                  <c:v>1.0</c:v>
                </c:pt>
                <c:pt idx="47">
                  <c:v>1.0</c:v>
                </c:pt>
                <c:pt idx="48">
                  <c:v>1.0</c:v>
                </c:pt>
                <c:pt idx="49">
                  <c:v>1.0</c:v>
                </c:pt>
                <c:pt idx="50">
                  <c:v>1.0</c:v>
                </c:pt>
                <c:pt idx="51">
                  <c:v>1.0</c:v>
                </c:pt>
                <c:pt idx="52">
                  <c:v>1.0</c:v>
                </c:pt>
                <c:pt idx="53">
                  <c:v>1.0</c:v>
                </c:pt>
                <c:pt idx="54">
                  <c:v>1.0</c:v>
                </c:pt>
                <c:pt idx="55">
                  <c:v>1.0</c:v>
                </c:pt>
                <c:pt idx="56">
                  <c:v>1.0</c:v>
                </c:pt>
                <c:pt idx="57">
                  <c:v>1.0</c:v>
                </c:pt>
                <c:pt idx="58">
                  <c:v>1.0</c:v>
                </c:pt>
                <c:pt idx="59">
                  <c:v>1.0</c:v>
                </c:pt>
                <c:pt idx="60">
                  <c:v>3.0</c:v>
                </c:pt>
                <c:pt idx="61">
                  <c:v>3.0</c:v>
                </c:pt>
                <c:pt idx="62">
                  <c:v>3.0</c:v>
                </c:pt>
                <c:pt idx="63">
                  <c:v>3.0</c:v>
                </c:pt>
                <c:pt idx="64">
                  <c:v>3.0</c:v>
                </c:pt>
                <c:pt idx="65">
                  <c:v>3.0</c:v>
                </c:pt>
                <c:pt idx="66">
                  <c:v>3.0</c:v>
                </c:pt>
                <c:pt idx="67">
                  <c:v>3.0</c:v>
                </c:pt>
                <c:pt idx="68">
                  <c:v>2.0</c:v>
                </c:pt>
                <c:pt idx="69">
                  <c:v>2.0</c:v>
                </c:pt>
                <c:pt idx="70">
                  <c:v>2.0</c:v>
                </c:pt>
                <c:pt idx="71">
                  <c:v>2.0</c:v>
                </c:pt>
                <c:pt idx="72">
                  <c:v>2.0</c:v>
                </c:pt>
                <c:pt idx="73">
                  <c:v>2.0</c:v>
                </c:pt>
                <c:pt idx="74">
                  <c:v>2.0</c:v>
                </c:pt>
                <c:pt idx="75">
                  <c:v>2.0</c:v>
                </c:pt>
                <c:pt idx="76">
                  <c:v>2.0</c:v>
                </c:pt>
                <c:pt idx="77">
                  <c:v>2.0</c:v>
                </c:pt>
              </c:numCache>
            </c:numRef>
          </c:yVal>
          <c:smooth val="0"/>
        </c:ser>
        <c:ser>
          <c:idx val="1"/>
          <c:order val="1"/>
          <c:tx>
            <c:strRef>
              <c:f>Calculation!$Y$22</c:f>
              <c:strCache>
                <c:ptCount val="1"/>
                <c:pt idx="0">
                  <c:v>Displayed 10</c:v>
                </c:pt>
              </c:strCache>
            </c:strRef>
          </c:tx>
          <c:spPr>
            <a:ln w="28575">
              <a:noFill/>
            </a:ln>
          </c:spPr>
          <c:marker>
            <c:symbol val="circle"/>
            <c:size val="7"/>
            <c:spPr>
              <a:solidFill>
                <a:srgbClr val="C00000"/>
              </a:solidFill>
              <a:ln>
                <a:solidFill>
                  <a:schemeClr val="tx1"/>
                </a:solidFill>
              </a:ln>
            </c:spPr>
          </c:marker>
          <c:xVal>
            <c:numRef>
              <c:f>Calculation!$Y$24:$Y$33</c:f>
              <c:numCache>
                <c:formatCode>0.00</c:formatCode>
                <c:ptCount val="10"/>
                <c:pt idx="0">
                  <c:v>11299.5</c:v>
                </c:pt>
              </c:numCache>
            </c:numRef>
          </c:xVal>
          <c:yVal>
            <c:numRef>
              <c:f>Calculation!$Z$24:$Z$33</c:f>
              <c:numCache>
                <c:formatCode>0.00</c:formatCode>
                <c:ptCount val="10"/>
                <c:pt idx="0">
                  <c:v>1.0</c:v>
                </c:pt>
              </c:numCache>
            </c:numRef>
          </c:yVal>
          <c:smooth val="0"/>
        </c:ser>
        <c:dLbls>
          <c:showLegendKey val="0"/>
          <c:showVal val="0"/>
          <c:showCatName val="0"/>
          <c:showSerName val="0"/>
          <c:showPercent val="0"/>
          <c:showBubbleSize val="0"/>
        </c:dLbls>
        <c:axId val="2099207784"/>
        <c:axId val="2099213016"/>
      </c:scatterChart>
      <c:valAx>
        <c:axId val="2099207784"/>
        <c:scaling>
          <c:orientation val="minMax"/>
        </c:scaling>
        <c:delete val="0"/>
        <c:axPos val="b"/>
        <c:numFmt formatCode="0.00"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2099213016"/>
        <c:crosses val="autoZero"/>
        <c:crossBetween val="midCat"/>
      </c:valAx>
      <c:valAx>
        <c:axId val="2099213016"/>
        <c:scaling>
          <c:orientation val="minMax"/>
        </c:scaling>
        <c:delete val="0"/>
        <c:axPos val="l"/>
        <c:majorGridlines/>
        <c:numFmt formatCode="0.00"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2099207784"/>
        <c:crosses val="autoZero"/>
        <c:crossBetween val="midCat"/>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87401575" l="0.700000000000001" r="0.700000000000001" t="0.7874015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val>
            <c:numRef>
              <c:f>'KPI Goals-Data Input'!$H$10:$H$87</c:f>
              <c:numCache>
                <c:formatCode>0</c:formatCode>
                <c:ptCount val="78"/>
                <c:pt idx="0">
                  <c:v>21802.76</c:v>
                </c:pt>
                <c:pt idx="1">
                  <c:v>19252.5</c:v>
                </c:pt>
                <c:pt idx="2">
                  <c:v>21678.84</c:v>
                </c:pt>
                <c:pt idx="3">
                  <c:v>19698.12</c:v>
                </c:pt>
                <c:pt idx="4">
                  <c:v>22347.36</c:v>
                </c:pt>
                <c:pt idx="5">
                  <c:v>22713.64</c:v>
                </c:pt>
                <c:pt idx="6">
                  <c:v>18857.6</c:v>
                </c:pt>
                <c:pt idx="7">
                  <c:v>17379.36</c:v>
                </c:pt>
                <c:pt idx="8">
                  <c:v>20252.43333333333</c:v>
                </c:pt>
                <c:pt idx="9">
                  <c:v>22117.68</c:v>
                </c:pt>
                <c:pt idx="10">
                  <c:v>18008.64</c:v>
                </c:pt>
                <c:pt idx="11">
                  <c:v>21833.04</c:v>
                </c:pt>
                <c:pt idx="12">
                  <c:v>18297.45</c:v>
                </c:pt>
                <c:pt idx="13">
                  <c:v>22128.48</c:v>
                </c:pt>
                <c:pt idx="14">
                  <c:v>21612.24</c:v>
                </c:pt>
                <c:pt idx="15">
                  <c:v>21937.0</c:v>
                </c:pt>
                <c:pt idx="16">
                  <c:v>22649.4</c:v>
                </c:pt>
                <c:pt idx="17">
                  <c:v>20910.96</c:v>
                </c:pt>
                <c:pt idx="18">
                  <c:v>23152.32</c:v>
                </c:pt>
                <c:pt idx="19">
                  <c:v>18857.6</c:v>
                </c:pt>
                <c:pt idx="20">
                  <c:v>11299.5</c:v>
                </c:pt>
                <c:pt idx="21">
                  <c:v>17999.72</c:v>
                </c:pt>
                <c:pt idx="22">
                  <c:v>21024.36</c:v>
                </c:pt>
                <c:pt idx="23">
                  <c:v>18707.4</c:v>
                </c:pt>
                <c:pt idx="24">
                  <c:v>21819.6</c:v>
                </c:pt>
                <c:pt idx="25">
                  <c:v>16111.5</c:v>
                </c:pt>
                <c:pt idx="26">
                  <c:v>22575.64</c:v>
                </c:pt>
                <c:pt idx="27">
                  <c:v>22975.64</c:v>
                </c:pt>
                <c:pt idx="28">
                  <c:v>18457.6</c:v>
                </c:pt>
                <c:pt idx="29">
                  <c:v>22175.64</c:v>
                </c:pt>
                <c:pt idx="30">
                  <c:v>21242.92</c:v>
                </c:pt>
                <c:pt idx="31">
                  <c:v>21336.88</c:v>
                </c:pt>
                <c:pt idx="32">
                  <c:v>19000.35</c:v>
                </c:pt>
                <c:pt idx="33">
                  <c:v>22975.64</c:v>
                </c:pt>
                <c:pt idx="34">
                  <c:v>23368.86666666667</c:v>
                </c:pt>
                <c:pt idx="35">
                  <c:v>22175.64</c:v>
                </c:pt>
                <c:pt idx="36">
                  <c:v>22801.4</c:v>
                </c:pt>
                <c:pt idx="37">
                  <c:v>15876.0</c:v>
                </c:pt>
                <c:pt idx="38">
                  <c:v>22304.96</c:v>
                </c:pt>
                <c:pt idx="39">
                  <c:v>18091.08</c:v>
                </c:pt>
                <c:pt idx="40">
                  <c:v>24746.4</c:v>
                </c:pt>
                <c:pt idx="41">
                  <c:v>19965.68</c:v>
                </c:pt>
                <c:pt idx="42">
                  <c:v>21187.88</c:v>
                </c:pt>
                <c:pt idx="43">
                  <c:v>18457.6</c:v>
                </c:pt>
                <c:pt idx="44">
                  <c:v>21545.08</c:v>
                </c:pt>
                <c:pt idx="45">
                  <c:v>19479.7</c:v>
                </c:pt>
                <c:pt idx="46">
                  <c:v>20416.66666666667</c:v>
                </c:pt>
                <c:pt idx="47">
                  <c:v>18328.32</c:v>
                </c:pt>
                <c:pt idx="48">
                  <c:v>18057.6</c:v>
                </c:pt>
                <c:pt idx="49">
                  <c:v>20208.28</c:v>
                </c:pt>
                <c:pt idx="50">
                  <c:v>20377.2</c:v>
                </c:pt>
                <c:pt idx="51">
                  <c:v>22175.64</c:v>
                </c:pt>
                <c:pt idx="52">
                  <c:v>21232.52</c:v>
                </c:pt>
                <c:pt idx="53">
                  <c:v>21040.0</c:v>
                </c:pt>
                <c:pt idx="54">
                  <c:v>22251.96</c:v>
                </c:pt>
                <c:pt idx="55">
                  <c:v>18875.25</c:v>
                </c:pt>
                <c:pt idx="56">
                  <c:v>22975.64</c:v>
                </c:pt>
                <c:pt idx="57">
                  <c:v>21940.0</c:v>
                </c:pt>
                <c:pt idx="58">
                  <c:v>20349.44</c:v>
                </c:pt>
                <c:pt idx="59">
                  <c:v>19349.68</c:v>
                </c:pt>
                <c:pt idx="60">
                  <c:v>29744.37272727273</c:v>
                </c:pt>
                <c:pt idx="61">
                  <c:v>29153.12222222222</c:v>
                </c:pt>
                <c:pt idx="62">
                  <c:v>28399.5</c:v>
                </c:pt>
                <c:pt idx="63">
                  <c:v>27412.8</c:v>
                </c:pt>
                <c:pt idx="64">
                  <c:v>28028.29090909091</c:v>
                </c:pt>
                <c:pt idx="65">
                  <c:v>28444.69</c:v>
                </c:pt>
                <c:pt idx="66">
                  <c:v>26500.0</c:v>
                </c:pt>
                <c:pt idx="67">
                  <c:v>28569.51428571429</c:v>
                </c:pt>
                <c:pt idx="68">
                  <c:v>26358.46666666666</c:v>
                </c:pt>
                <c:pt idx="69">
                  <c:v>21813.325</c:v>
                </c:pt>
                <c:pt idx="70">
                  <c:v>27000.0</c:v>
                </c:pt>
                <c:pt idx="71">
                  <c:v>26052.38181818182</c:v>
                </c:pt>
                <c:pt idx="72">
                  <c:v>25194.62222222222</c:v>
                </c:pt>
                <c:pt idx="73">
                  <c:v>25650.27272727273</c:v>
                </c:pt>
                <c:pt idx="74">
                  <c:v>26264.61818181818</c:v>
                </c:pt>
                <c:pt idx="75">
                  <c:v>25957.63636363636</c:v>
                </c:pt>
                <c:pt idx="76">
                  <c:v>26233.91111111111</c:v>
                </c:pt>
                <c:pt idx="77">
                  <c:v>24702.86666666666</c:v>
                </c:pt>
              </c:numCache>
            </c:numRef>
          </c:val>
          <c:smooth val="0"/>
        </c:ser>
        <c:dLbls>
          <c:showLegendKey val="0"/>
          <c:showVal val="0"/>
          <c:showCatName val="0"/>
          <c:showSerName val="0"/>
          <c:showPercent val="0"/>
          <c:showBubbleSize val="0"/>
        </c:dLbls>
        <c:marker val="1"/>
        <c:smooth val="0"/>
        <c:axId val="2066855960"/>
        <c:axId val="2066745704"/>
      </c:lineChart>
      <c:catAx>
        <c:axId val="2066855960"/>
        <c:scaling>
          <c:orientation val="minMax"/>
        </c:scaling>
        <c:delete val="1"/>
        <c:axPos val="b"/>
        <c:majorTickMark val="out"/>
        <c:minorTickMark val="none"/>
        <c:tickLblPos val="nextTo"/>
        <c:crossAx val="2066745704"/>
        <c:crosses val="autoZero"/>
        <c:auto val="1"/>
        <c:lblAlgn val="ctr"/>
        <c:lblOffset val="100"/>
        <c:noMultiLvlLbl val="0"/>
      </c:catAx>
      <c:valAx>
        <c:axId val="2066745704"/>
        <c:scaling>
          <c:orientation val="minMax"/>
        </c:scaling>
        <c:delete val="0"/>
        <c:axPos val="l"/>
        <c:majorGridlines/>
        <c:numFmt formatCode="0" sourceLinked="1"/>
        <c:majorTickMark val="cross"/>
        <c:minorTickMark val="none"/>
        <c:tickLblPos val="nextTo"/>
        <c:crossAx val="2066855960"/>
        <c:crosses val="autoZero"/>
        <c:crossBetween val="between"/>
      </c:valAx>
    </c:plotArea>
    <c:plotVisOnly val="1"/>
    <c:dispBlanksAs val="gap"/>
    <c:showDLblsOverMax val="0"/>
  </c:chart>
  <c:spPr>
    <a:ln w="12700">
      <a:noFill/>
    </a:ln>
  </c:spPr>
  <c:printSettings>
    <c:headerFooter/>
    <c:pageMargins b="0.750000000000001" l="0.700000000000001" r="0.700000000000001" t="0.750000000000001"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cat>
            <c:strRef>
              <c:f>Budget!$K$15:$K$19</c:f>
              <c:strCache>
                <c:ptCount val="5"/>
                <c:pt idx="0">
                  <c:v>SALARIES and BENEFITS</c:v>
                </c:pt>
                <c:pt idx="1">
                  <c:v>EMPLOYEE BENEFITS</c:v>
                </c:pt>
                <c:pt idx="2">
                  <c:v>PURCHASED SERVICES</c:v>
                </c:pt>
                <c:pt idx="3">
                  <c:v>SUPPLIES and MATERIALS</c:v>
                </c:pt>
                <c:pt idx="4">
                  <c:v>CAPITAL OUTLAY</c:v>
                </c:pt>
              </c:strCache>
            </c:strRef>
          </c:cat>
          <c:val>
            <c:numRef>
              <c:f>Budget!$L$15:$L$19</c:f>
              <c:numCache>
                <c:formatCode>_("$"* #,##0.00_);_("$"* \(#,##0.00\);_("$"* "-"??_);_(@_)</c:formatCode>
                <c:ptCount val="5"/>
                <c:pt idx="0">
                  <c:v>1.76702282352941E6</c:v>
                </c:pt>
                <c:pt idx="1">
                  <c:v>1.10472093975904E6</c:v>
                </c:pt>
                <c:pt idx="2">
                  <c:v>176893.0</c:v>
                </c:pt>
                <c:pt idx="3">
                  <c:v>593148.64</c:v>
                </c:pt>
                <c:pt idx="4">
                  <c:v>36806.0</c:v>
                </c:pt>
              </c:numCache>
            </c:numRef>
          </c:val>
        </c:ser>
        <c:dLbls>
          <c:showLegendKey val="0"/>
          <c:showVal val="0"/>
          <c:showCatName val="0"/>
          <c:showSerName val="0"/>
          <c:showPercent val="0"/>
          <c:showBubbleSize val="0"/>
          <c:showLeaderLines val="1"/>
        </c:dLbls>
      </c:pie3DChart>
    </c:plotArea>
    <c:legend>
      <c:legendPos val="r"/>
      <c:overlay val="0"/>
    </c:legend>
    <c:plotVisOnly val="1"/>
    <c:dispBlanksAs val="zero"/>
    <c:showDLblsOverMax val="0"/>
  </c:chart>
  <c:printSettings>
    <c:headerFooter/>
    <c:pageMargins b="0.750000000000001" l="0.700000000000001" r="0.700000000000001" t="0.750000000000001"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marker>
            <c:symbol val="none"/>
          </c:marker>
          <c:val>
            <c:numRef>
              <c:f>'KPI Goals-Data Input'!$H$10:$H$87</c:f>
              <c:numCache>
                <c:formatCode>0</c:formatCode>
                <c:ptCount val="78"/>
                <c:pt idx="0">
                  <c:v>21802.76</c:v>
                </c:pt>
                <c:pt idx="1">
                  <c:v>19252.5</c:v>
                </c:pt>
                <c:pt idx="2">
                  <c:v>21678.84</c:v>
                </c:pt>
                <c:pt idx="3">
                  <c:v>19698.12</c:v>
                </c:pt>
                <c:pt idx="4">
                  <c:v>22347.36</c:v>
                </c:pt>
                <c:pt idx="5">
                  <c:v>22713.64</c:v>
                </c:pt>
                <c:pt idx="6">
                  <c:v>18857.6</c:v>
                </c:pt>
                <c:pt idx="7">
                  <c:v>17379.36</c:v>
                </c:pt>
                <c:pt idx="8">
                  <c:v>20252.43333333333</c:v>
                </c:pt>
                <c:pt idx="9">
                  <c:v>22117.68</c:v>
                </c:pt>
                <c:pt idx="10">
                  <c:v>18008.64</c:v>
                </c:pt>
                <c:pt idx="11">
                  <c:v>21833.04</c:v>
                </c:pt>
                <c:pt idx="12">
                  <c:v>18297.45</c:v>
                </c:pt>
                <c:pt idx="13">
                  <c:v>22128.48</c:v>
                </c:pt>
                <c:pt idx="14">
                  <c:v>21612.24</c:v>
                </c:pt>
                <c:pt idx="15">
                  <c:v>21937.0</c:v>
                </c:pt>
                <c:pt idx="16">
                  <c:v>22649.4</c:v>
                </c:pt>
                <c:pt idx="17">
                  <c:v>20910.96</c:v>
                </c:pt>
                <c:pt idx="18">
                  <c:v>23152.32</c:v>
                </c:pt>
                <c:pt idx="19">
                  <c:v>18857.6</c:v>
                </c:pt>
                <c:pt idx="20">
                  <c:v>11299.5</c:v>
                </c:pt>
                <c:pt idx="21">
                  <c:v>17999.72</c:v>
                </c:pt>
                <c:pt idx="22">
                  <c:v>21024.36</c:v>
                </c:pt>
                <c:pt idx="23">
                  <c:v>18707.4</c:v>
                </c:pt>
                <c:pt idx="24">
                  <c:v>21819.6</c:v>
                </c:pt>
                <c:pt idx="25">
                  <c:v>16111.5</c:v>
                </c:pt>
                <c:pt idx="26">
                  <c:v>22575.64</c:v>
                </c:pt>
                <c:pt idx="27">
                  <c:v>22975.64</c:v>
                </c:pt>
                <c:pt idx="28">
                  <c:v>18457.6</c:v>
                </c:pt>
                <c:pt idx="29">
                  <c:v>22175.64</c:v>
                </c:pt>
                <c:pt idx="30">
                  <c:v>21242.92</c:v>
                </c:pt>
                <c:pt idx="31">
                  <c:v>21336.88</c:v>
                </c:pt>
                <c:pt idx="32">
                  <c:v>19000.35</c:v>
                </c:pt>
                <c:pt idx="33">
                  <c:v>22975.64</c:v>
                </c:pt>
                <c:pt idx="34">
                  <c:v>23368.86666666667</c:v>
                </c:pt>
                <c:pt idx="35">
                  <c:v>22175.64</c:v>
                </c:pt>
                <c:pt idx="36">
                  <c:v>22801.4</c:v>
                </c:pt>
                <c:pt idx="37">
                  <c:v>15876.0</c:v>
                </c:pt>
                <c:pt idx="38">
                  <c:v>22304.96</c:v>
                </c:pt>
                <c:pt idx="39">
                  <c:v>18091.08</c:v>
                </c:pt>
                <c:pt idx="40">
                  <c:v>24746.4</c:v>
                </c:pt>
                <c:pt idx="41">
                  <c:v>19965.68</c:v>
                </c:pt>
                <c:pt idx="42">
                  <c:v>21187.88</c:v>
                </c:pt>
                <c:pt idx="43">
                  <c:v>18457.6</c:v>
                </c:pt>
                <c:pt idx="44">
                  <c:v>21545.08</c:v>
                </c:pt>
                <c:pt idx="45">
                  <c:v>19479.7</c:v>
                </c:pt>
                <c:pt idx="46">
                  <c:v>20416.66666666667</c:v>
                </c:pt>
                <c:pt idx="47">
                  <c:v>18328.32</c:v>
                </c:pt>
                <c:pt idx="48">
                  <c:v>18057.6</c:v>
                </c:pt>
                <c:pt idx="49">
                  <c:v>20208.28</c:v>
                </c:pt>
                <c:pt idx="50">
                  <c:v>20377.2</c:v>
                </c:pt>
                <c:pt idx="51">
                  <c:v>22175.64</c:v>
                </c:pt>
                <c:pt idx="52">
                  <c:v>21232.52</c:v>
                </c:pt>
                <c:pt idx="53">
                  <c:v>21040.0</c:v>
                </c:pt>
                <c:pt idx="54">
                  <c:v>22251.96</c:v>
                </c:pt>
                <c:pt idx="55">
                  <c:v>18875.25</c:v>
                </c:pt>
                <c:pt idx="56">
                  <c:v>22975.64</c:v>
                </c:pt>
                <c:pt idx="57">
                  <c:v>21940.0</c:v>
                </c:pt>
                <c:pt idx="58">
                  <c:v>20349.44</c:v>
                </c:pt>
                <c:pt idx="59">
                  <c:v>19349.68</c:v>
                </c:pt>
                <c:pt idx="60">
                  <c:v>29744.37272727273</c:v>
                </c:pt>
                <c:pt idx="61">
                  <c:v>29153.12222222222</c:v>
                </c:pt>
                <c:pt idx="62">
                  <c:v>28399.5</c:v>
                </c:pt>
                <c:pt idx="63">
                  <c:v>27412.8</c:v>
                </c:pt>
                <c:pt idx="64">
                  <c:v>28028.29090909091</c:v>
                </c:pt>
                <c:pt idx="65">
                  <c:v>28444.69</c:v>
                </c:pt>
                <c:pt idx="66">
                  <c:v>26500.0</c:v>
                </c:pt>
                <c:pt idx="67">
                  <c:v>28569.51428571429</c:v>
                </c:pt>
                <c:pt idx="68">
                  <c:v>26358.46666666666</c:v>
                </c:pt>
                <c:pt idx="69">
                  <c:v>21813.325</c:v>
                </c:pt>
                <c:pt idx="70">
                  <c:v>27000.0</c:v>
                </c:pt>
                <c:pt idx="71">
                  <c:v>26052.38181818182</c:v>
                </c:pt>
                <c:pt idx="72">
                  <c:v>25194.62222222222</c:v>
                </c:pt>
                <c:pt idx="73">
                  <c:v>25650.27272727273</c:v>
                </c:pt>
                <c:pt idx="74">
                  <c:v>26264.61818181818</c:v>
                </c:pt>
                <c:pt idx="75">
                  <c:v>25957.63636363636</c:v>
                </c:pt>
                <c:pt idx="76">
                  <c:v>26233.91111111111</c:v>
                </c:pt>
                <c:pt idx="77">
                  <c:v>24702.86666666666</c:v>
                </c:pt>
              </c:numCache>
            </c:numRef>
          </c:val>
        </c:ser>
        <c:dLbls>
          <c:showLegendKey val="0"/>
          <c:showVal val="0"/>
          <c:showCatName val="0"/>
          <c:showSerName val="0"/>
          <c:showPercent val="0"/>
          <c:showBubbleSize val="0"/>
        </c:dLbls>
        <c:axId val="2087248904"/>
        <c:axId val="2087693112"/>
      </c:radarChart>
      <c:catAx>
        <c:axId val="2087248904"/>
        <c:scaling>
          <c:orientation val="minMax"/>
        </c:scaling>
        <c:delete val="0"/>
        <c:axPos val="b"/>
        <c:majorGridlines/>
        <c:majorTickMark val="out"/>
        <c:minorTickMark val="none"/>
        <c:tickLblPos val="nextTo"/>
        <c:crossAx val="2087693112"/>
        <c:crosses val="autoZero"/>
        <c:auto val="1"/>
        <c:lblAlgn val="ctr"/>
        <c:lblOffset val="100"/>
        <c:noMultiLvlLbl val="0"/>
      </c:catAx>
      <c:valAx>
        <c:axId val="2087693112"/>
        <c:scaling>
          <c:orientation val="minMax"/>
        </c:scaling>
        <c:delete val="0"/>
        <c:axPos val="l"/>
        <c:majorGridlines/>
        <c:numFmt formatCode="0" sourceLinked="1"/>
        <c:majorTickMark val="cross"/>
        <c:minorTickMark val="none"/>
        <c:tickLblPos val="nextTo"/>
        <c:crossAx val="2087248904"/>
        <c:crosses val="autoZero"/>
        <c:crossBetween val="between"/>
      </c:valAx>
    </c:plotArea>
    <c:plotVisOnly val="1"/>
    <c:dispBlanksAs val="gap"/>
    <c:showDLblsOverMax val="0"/>
  </c:chart>
  <c:printSettings>
    <c:headerFooter/>
    <c:pageMargins b="0.750000000000001" l="0.700000000000001" r="0.700000000000001" t="0.750000000000001"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marker>
            <c:symbol val="none"/>
          </c:marker>
          <c:val>
            <c:numRef>
              <c:f>'KPI Goals-Data Input'!$G$10:$G$87</c:f>
              <c:numCache>
                <c:formatCode>_("$"* #,##0.00_);_("$"* \(#,##0.00\);_("$"* "-"??_);_(@_)</c:formatCode>
                <c:ptCount val="78"/>
                <c:pt idx="0">
                  <c:v>3.161786700282453</c:v>
                </c:pt>
                <c:pt idx="1">
                  <c:v>3.639356883072117</c:v>
                </c:pt>
                <c:pt idx="2">
                  <c:v>3.178759504694364</c:v>
                </c:pt>
                <c:pt idx="3">
                  <c:v>3.443773653059229</c:v>
                </c:pt>
                <c:pt idx="4">
                  <c:v>3.099917268867375</c:v>
                </c:pt>
                <c:pt idx="5">
                  <c:v>3.054861355092482</c:v>
                </c:pt>
                <c:pt idx="6">
                  <c:v>3.570752832953876</c:v>
                </c:pt>
                <c:pt idx="7">
                  <c:v>3.830767476987491</c:v>
                </c:pt>
                <c:pt idx="8">
                  <c:v>3.279405251531635</c:v>
                </c:pt>
                <c:pt idx="9">
                  <c:v>3.12646724752492</c:v>
                </c:pt>
                <c:pt idx="10">
                  <c:v>3.715889699271991</c:v>
                </c:pt>
                <c:pt idx="11">
                  <c:v>3.157159817008121</c:v>
                </c:pt>
                <c:pt idx="12">
                  <c:v>3.805415787465769</c:v>
                </c:pt>
                <c:pt idx="13">
                  <c:v>3.125206467283214</c:v>
                </c:pt>
                <c:pt idx="14">
                  <c:v>3.18688117208743</c:v>
                </c:pt>
                <c:pt idx="15">
                  <c:v>3.146753246028922</c:v>
                </c:pt>
                <c:pt idx="16">
                  <c:v>3.065822454747328</c:v>
                </c:pt>
                <c:pt idx="17">
                  <c:v>3.275540511842877</c:v>
                </c:pt>
                <c:pt idx="18">
                  <c:v>3.011025745128084</c:v>
                </c:pt>
                <c:pt idx="19">
                  <c:v>3.570752832953876</c:v>
                </c:pt>
                <c:pt idx="20">
                  <c:v>5.825747209713088</c:v>
                </c:pt>
                <c:pt idx="21">
                  <c:v>3.715047645791309</c:v>
                </c:pt>
                <c:pt idx="22">
                  <c:v>3.260803036505468</c:v>
                </c:pt>
                <c:pt idx="23">
                  <c:v>3.597383660973415</c:v>
                </c:pt>
                <c:pt idx="24">
                  <c:v>3.161757378875535</c:v>
                </c:pt>
                <c:pt idx="25">
                  <c:v>4.24296233523259</c:v>
                </c:pt>
                <c:pt idx="26">
                  <c:v>3.0731019471858</c:v>
                </c:pt>
                <c:pt idx="27">
                  <c:v>3.028111503022724</c:v>
                </c:pt>
                <c:pt idx="28">
                  <c:v>3.63754074702928</c:v>
                </c:pt>
                <c:pt idx="29">
                  <c:v>3.119715449593439</c:v>
                </c:pt>
                <c:pt idx="30">
                  <c:v>3.231819964846378</c:v>
                </c:pt>
                <c:pt idx="31">
                  <c:v>3.219980298059231</c:v>
                </c:pt>
                <c:pt idx="32">
                  <c:v>3.684733661530497</c:v>
                </c:pt>
                <c:pt idx="33">
                  <c:v>3.028111503022724</c:v>
                </c:pt>
                <c:pt idx="34">
                  <c:v>2.913736293654669</c:v>
                </c:pt>
                <c:pt idx="35">
                  <c:v>3.119715449593439</c:v>
                </c:pt>
                <c:pt idx="36">
                  <c:v>3.047100196155623</c:v>
                </c:pt>
                <c:pt idx="37">
                  <c:v>4.142078797439111</c:v>
                </c:pt>
                <c:pt idx="38">
                  <c:v>3.102829054940215</c:v>
                </c:pt>
                <c:pt idx="39">
                  <c:v>3.701431994073664</c:v>
                </c:pt>
                <c:pt idx="40">
                  <c:v>2.783242110467423</c:v>
                </c:pt>
                <c:pt idx="41">
                  <c:v>3.402726660104137</c:v>
                </c:pt>
                <c:pt idx="42">
                  <c:v>3.237778675526941</c:v>
                </c:pt>
                <c:pt idx="43">
                  <c:v>3.63754074702928</c:v>
                </c:pt>
                <c:pt idx="44">
                  <c:v>3.191087922253627</c:v>
                </c:pt>
                <c:pt idx="45">
                  <c:v>3.3860872388372</c:v>
                </c:pt>
                <c:pt idx="46">
                  <c:v>3.253847583599125</c:v>
                </c:pt>
                <c:pt idx="47">
                  <c:v>3.660552307731558</c:v>
                </c:pt>
                <c:pt idx="48">
                  <c:v>3.707287544414775</c:v>
                </c:pt>
                <c:pt idx="49">
                  <c:v>3.369473478169717</c:v>
                </c:pt>
                <c:pt idx="50">
                  <c:v>3.343912115620514</c:v>
                </c:pt>
                <c:pt idx="51">
                  <c:v>3.119715449593439</c:v>
                </c:pt>
                <c:pt idx="52">
                  <c:v>3.232113524602183</c:v>
                </c:pt>
                <c:pt idx="53">
                  <c:v>3.254652032315418</c:v>
                </c:pt>
                <c:pt idx="54">
                  <c:v>3.110878533713661</c:v>
                </c:pt>
                <c:pt idx="55">
                  <c:v>3.705554804920023</c:v>
                </c:pt>
                <c:pt idx="56">
                  <c:v>3.028111503022724</c:v>
                </c:pt>
                <c:pt idx="57">
                  <c:v>3.143426166170231</c:v>
                </c:pt>
                <c:pt idx="58">
                  <c:v>3.348800501854302</c:v>
                </c:pt>
                <c:pt idx="59">
                  <c:v>3.494882663411413</c:v>
                </c:pt>
                <c:pt idx="60">
                  <c:v>2.357765241381723</c:v>
                </c:pt>
                <c:pt idx="61">
                  <c:v>2.403643609144604</c:v>
                </c:pt>
                <c:pt idx="62">
                  <c:v>2.45762616847943</c:v>
                </c:pt>
                <c:pt idx="63">
                  <c:v>2.548468036727893</c:v>
                </c:pt>
                <c:pt idx="64">
                  <c:v>2.469393014968911</c:v>
                </c:pt>
                <c:pt idx="65">
                  <c:v>2.445148160809801</c:v>
                </c:pt>
                <c:pt idx="66">
                  <c:v>2.590361431247352</c:v>
                </c:pt>
                <c:pt idx="67">
                  <c:v>2.433237911564583</c:v>
                </c:pt>
                <c:pt idx="68">
                  <c:v>2.658805289107971</c:v>
                </c:pt>
                <c:pt idx="69">
                  <c:v>3.174295634917604</c:v>
                </c:pt>
                <c:pt idx="70">
                  <c:v>2.608873078114344</c:v>
                </c:pt>
                <c:pt idx="71">
                  <c:v>2.695408056207043</c:v>
                </c:pt>
                <c:pt idx="72">
                  <c:v>2.799634843195798</c:v>
                </c:pt>
                <c:pt idx="73">
                  <c:v>2.726836876422498</c:v>
                </c:pt>
                <c:pt idx="74">
                  <c:v>2.674632445878661</c:v>
                </c:pt>
                <c:pt idx="75">
                  <c:v>2.703263576463247</c:v>
                </c:pt>
                <c:pt idx="76">
                  <c:v>2.708403301881344</c:v>
                </c:pt>
                <c:pt idx="77">
                  <c:v>2.843575711056221</c:v>
                </c:pt>
              </c:numCache>
            </c:numRef>
          </c:val>
        </c:ser>
        <c:dLbls>
          <c:showLegendKey val="0"/>
          <c:showVal val="0"/>
          <c:showCatName val="0"/>
          <c:showSerName val="0"/>
          <c:showPercent val="0"/>
          <c:showBubbleSize val="0"/>
        </c:dLbls>
        <c:axId val="2087247352"/>
        <c:axId val="2087298216"/>
      </c:radarChart>
      <c:catAx>
        <c:axId val="2087247352"/>
        <c:scaling>
          <c:orientation val="minMax"/>
        </c:scaling>
        <c:delete val="0"/>
        <c:axPos val="b"/>
        <c:majorGridlines/>
        <c:majorTickMark val="out"/>
        <c:minorTickMark val="none"/>
        <c:tickLblPos val="nextTo"/>
        <c:crossAx val="2087298216"/>
        <c:crosses val="autoZero"/>
        <c:auto val="1"/>
        <c:lblAlgn val="ctr"/>
        <c:lblOffset val="100"/>
        <c:noMultiLvlLbl val="0"/>
      </c:catAx>
      <c:valAx>
        <c:axId val="2087298216"/>
        <c:scaling>
          <c:orientation val="minMax"/>
        </c:scaling>
        <c:delete val="0"/>
        <c:axPos val="l"/>
        <c:majorGridlines/>
        <c:numFmt formatCode="_(&quot;$&quot;* #,##0.00_);_(&quot;$&quot;* \(#,##0.00\);_(&quot;$&quot;* &quot;-&quot;??_);_(@_)" sourceLinked="1"/>
        <c:majorTickMark val="cross"/>
        <c:minorTickMark val="none"/>
        <c:tickLblPos val="nextTo"/>
        <c:crossAx val="2087247352"/>
        <c:crosses val="autoZero"/>
        <c:crossBetween val="between"/>
      </c:valAx>
    </c:plotArea>
    <c:plotVisOnly val="1"/>
    <c:dispBlanksAs val="gap"/>
    <c:showDLblsOverMax val="0"/>
  </c:chart>
  <c:printSettings>
    <c:headerFooter/>
    <c:pageMargins b="0.750000000000001" l="0.700000000000001" r="0.700000000000001" t="0.750000000000001"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marker>
            <c:symbol val="none"/>
          </c:marker>
          <c:val>
            <c:numRef>
              <c:f>'KPI Goals-Data Input'!$I$10:$I$87</c:f>
              <c:numCache>
                <c:formatCode>#,##0.00</c:formatCode>
                <c:ptCount val="78"/>
                <c:pt idx="0">
                  <c:v>430.8479787340641</c:v>
                </c:pt>
                <c:pt idx="1">
                  <c:v>432.5106073539872</c:v>
                </c:pt>
                <c:pt idx="2">
                  <c:v>308.1923913271394</c:v>
                </c:pt>
                <c:pt idx="3">
                  <c:v>415.6609477377393</c:v>
                </c:pt>
                <c:pt idx="4">
                  <c:v>458.1677723385981</c:v>
                </c:pt>
                <c:pt idx="5">
                  <c:v>326.6808901576404</c:v>
                </c:pt>
                <c:pt idx="6">
                  <c:v>389.6749341592073</c:v>
                </c:pt>
                <c:pt idx="7">
                  <c:v>499.8219749163462</c:v>
                </c:pt>
                <c:pt idx="8">
                  <c:v>433.1474101932238</c:v>
                </c:pt>
                <c:pt idx="9">
                  <c:v>425.8017371381586</c:v>
                </c:pt>
                <c:pt idx="10">
                  <c:v>824.114776772137</c:v>
                </c:pt>
                <c:pt idx="11">
                  <c:v>317.3591002354097</c:v>
                </c:pt>
                <c:pt idx="12">
                  <c:v>548.2630322863427</c:v>
                </c:pt>
                <c:pt idx="13">
                  <c:v>402.0701674834143</c:v>
                </c:pt>
                <c:pt idx="14">
                  <c:v>437.0281773009825</c:v>
                </c:pt>
                <c:pt idx="15">
                  <c:v>420.9166216959541</c:v>
                </c:pt>
                <c:pt idx="16">
                  <c:v>428.6360438676182</c:v>
                </c:pt>
                <c:pt idx="17">
                  <c:v>473.0296728005934</c:v>
                </c:pt>
                <c:pt idx="18">
                  <c:v>374.7969439755046</c:v>
                </c:pt>
                <c:pt idx="19">
                  <c:v>485.1284482904252</c:v>
                </c:pt>
                <c:pt idx="20">
                  <c:v>807.7058968853133</c:v>
                </c:pt>
                <c:pt idx="21">
                  <c:v>380.8076162352092</c:v>
                </c:pt>
                <c:pt idx="22">
                  <c:v>348.3551673200411</c:v>
                </c:pt>
                <c:pt idx="23">
                  <c:v>535.8096743574367</c:v>
                </c:pt>
                <c:pt idx="24">
                  <c:v>453.8702717375832</c:v>
                </c:pt>
                <c:pt idx="25">
                  <c:v>604.9600678238928</c:v>
                </c:pt>
                <c:pt idx="26">
                  <c:v>392.4052219624753</c:v>
                </c:pt>
                <c:pt idx="27">
                  <c:v>342.3858256560483</c:v>
                </c:pt>
                <c:pt idx="28">
                  <c:v>479.5733720883402</c:v>
                </c:pt>
                <c:pt idx="29">
                  <c:v>421.8395531257454</c:v>
                </c:pt>
                <c:pt idx="30">
                  <c:v>424.834733710609</c:v>
                </c:pt>
                <c:pt idx="31">
                  <c:v>446.1320339094418</c:v>
                </c:pt>
                <c:pt idx="32">
                  <c:v>466.7415281724066</c:v>
                </c:pt>
                <c:pt idx="33">
                  <c:v>383.110130910292</c:v>
                </c:pt>
                <c:pt idx="34">
                  <c:v>523.7747303711037</c:v>
                </c:pt>
                <c:pt idx="35">
                  <c:v>280.3147759830723</c:v>
                </c:pt>
                <c:pt idx="36">
                  <c:v>475.8777425522111</c:v>
                </c:pt>
                <c:pt idx="37">
                  <c:v>622.7238919331754</c:v>
                </c:pt>
                <c:pt idx="38">
                  <c:v>388.8116739172994</c:v>
                </c:pt>
                <c:pt idx="39">
                  <c:v>547.082535288776</c:v>
                </c:pt>
                <c:pt idx="40">
                  <c:v>455.1226160515707</c:v>
                </c:pt>
                <c:pt idx="41">
                  <c:v>391.3464955248154</c:v>
                </c:pt>
                <c:pt idx="42">
                  <c:v>407.3733137982408</c:v>
                </c:pt>
                <c:pt idx="43">
                  <c:v>389.4447337144294</c:v>
                </c:pt>
                <c:pt idx="44">
                  <c:v>337.6829301178201</c:v>
                </c:pt>
                <c:pt idx="45">
                  <c:v>537.7170944541603</c:v>
                </c:pt>
                <c:pt idx="46">
                  <c:v>282.6924319084346</c:v>
                </c:pt>
                <c:pt idx="47">
                  <c:v>425.7092263505233</c:v>
                </c:pt>
                <c:pt idx="48">
                  <c:v>489.3619558627503</c:v>
                </c:pt>
                <c:pt idx="49">
                  <c:v>363.7353819413864</c:v>
                </c:pt>
                <c:pt idx="50">
                  <c:v>421.6557299654847</c:v>
                </c:pt>
                <c:pt idx="51">
                  <c:v>363.3491949192345</c:v>
                </c:pt>
                <c:pt idx="52">
                  <c:v>481.9235607681625</c:v>
                </c:pt>
                <c:pt idx="53">
                  <c:v>372.162384564763</c:v>
                </c:pt>
                <c:pt idx="54">
                  <c:v>365.8728578068449</c:v>
                </c:pt>
                <c:pt idx="55">
                  <c:v>449.7959699779207</c:v>
                </c:pt>
                <c:pt idx="56">
                  <c:v>345.7892632868242</c:v>
                </c:pt>
                <c:pt idx="57">
                  <c:v>473.6728714682339</c:v>
                </c:pt>
                <c:pt idx="58">
                  <c:v>402.7554071185226</c:v>
                </c:pt>
                <c:pt idx="59">
                  <c:v>548.9030939493388</c:v>
                </c:pt>
                <c:pt idx="60">
                  <c:v>470.9601523649129</c:v>
                </c:pt>
                <c:pt idx="61">
                  <c:v>513.151703209523</c:v>
                </c:pt>
                <c:pt idx="62">
                  <c:v>312.8083109097213</c:v>
                </c:pt>
                <c:pt idx="63">
                  <c:v>468.3395168528338</c:v>
                </c:pt>
                <c:pt idx="64">
                  <c:v>342.3298218150551</c:v>
                </c:pt>
                <c:pt idx="65">
                  <c:v>386.3971191016941</c:v>
                </c:pt>
                <c:pt idx="66">
                  <c:v>404.3201579532025</c:v>
                </c:pt>
                <c:pt idx="67">
                  <c:v>396.9127054852379</c:v>
                </c:pt>
                <c:pt idx="68">
                  <c:v>420.9130966132701</c:v>
                </c:pt>
                <c:pt idx="69">
                  <c:v>471.8360635811861</c:v>
                </c:pt>
                <c:pt idx="70">
                  <c:v>386.3230700681205</c:v>
                </c:pt>
                <c:pt idx="71">
                  <c:v>484.5920942266003</c:v>
                </c:pt>
                <c:pt idx="72">
                  <c:v>557.8397892006997</c:v>
                </c:pt>
                <c:pt idx="73">
                  <c:v>508.1804525714909</c:v>
                </c:pt>
                <c:pt idx="74">
                  <c:v>481.1520545733255</c:v>
                </c:pt>
                <c:pt idx="75">
                  <c:v>587.4228782662531</c:v>
                </c:pt>
                <c:pt idx="76">
                  <c:v>436.7951525077563</c:v>
                </c:pt>
                <c:pt idx="77">
                  <c:v>589.7390343480814</c:v>
                </c:pt>
              </c:numCache>
            </c:numRef>
          </c:val>
        </c:ser>
        <c:dLbls>
          <c:showLegendKey val="0"/>
          <c:showVal val="0"/>
          <c:showCatName val="0"/>
          <c:showSerName val="0"/>
          <c:showPercent val="0"/>
          <c:showBubbleSize val="0"/>
        </c:dLbls>
        <c:axId val="2087656024"/>
        <c:axId val="2098034200"/>
      </c:radarChart>
      <c:catAx>
        <c:axId val="2087656024"/>
        <c:scaling>
          <c:orientation val="minMax"/>
        </c:scaling>
        <c:delete val="0"/>
        <c:axPos val="b"/>
        <c:majorGridlines/>
        <c:majorTickMark val="out"/>
        <c:minorTickMark val="none"/>
        <c:tickLblPos val="nextTo"/>
        <c:crossAx val="2098034200"/>
        <c:crosses val="autoZero"/>
        <c:auto val="1"/>
        <c:lblAlgn val="ctr"/>
        <c:lblOffset val="100"/>
        <c:noMultiLvlLbl val="0"/>
      </c:catAx>
      <c:valAx>
        <c:axId val="2098034200"/>
        <c:scaling>
          <c:orientation val="minMax"/>
        </c:scaling>
        <c:delete val="0"/>
        <c:axPos val="l"/>
        <c:majorGridlines/>
        <c:numFmt formatCode="#,##0.00" sourceLinked="1"/>
        <c:majorTickMark val="cross"/>
        <c:minorTickMark val="none"/>
        <c:tickLblPos val="nextTo"/>
        <c:crossAx val="2087656024"/>
        <c:crosses val="autoZero"/>
        <c:crossBetween val="between"/>
      </c:valAx>
    </c:plotArea>
    <c:plotVisOnly val="1"/>
    <c:dispBlanksAs val="gap"/>
    <c:showDLblsOverMax val="0"/>
  </c:chart>
  <c:printSettings>
    <c:headerFooter/>
    <c:pageMargins b="0.750000000000001" l="0.700000000000001" r="0.700000000000001" t="0.750000000000001"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609666607013867"/>
          <c:y val="0.106060606060606"/>
          <c:w val="0.888442543963442"/>
          <c:h val="0.763169291338583"/>
        </c:manualLayout>
      </c:layout>
      <c:scatterChart>
        <c:scatterStyle val="lineMarker"/>
        <c:varyColors val="0"/>
        <c:ser>
          <c:idx val="0"/>
          <c:order val="0"/>
          <c:tx>
            <c:strRef>
              <c:f>Calculation!$V$22</c:f>
              <c:strCache>
                <c:ptCount val="1"/>
                <c:pt idx="0">
                  <c:v>All</c:v>
                </c:pt>
              </c:strCache>
            </c:strRef>
          </c:tx>
          <c:spPr>
            <a:ln w="28575">
              <a:noFill/>
            </a:ln>
          </c:spPr>
          <c:marker>
            <c:symbol val="circle"/>
            <c:size val="7"/>
            <c:spPr>
              <a:noFill/>
              <a:ln>
                <a:solidFill>
                  <a:schemeClr val="tx1"/>
                </a:solidFill>
              </a:ln>
            </c:spPr>
          </c:marker>
          <c:xVal>
            <c:numRef>
              <c:f>Calculation!$V$24:$V$101</c:f>
              <c:numCache>
                <c:formatCode>0.00</c:formatCode>
                <c:ptCount val="78"/>
                <c:pt idx="0">
                  <c:v>21802.76</c:v>
                </c:pt>
                <c:pt idx="1">
                  <c:v>19252.5</c:v>
                </c:pt>
                <c:pt idx="2">
                  <c:v>21678.84</c:v>
                </c:pt>
                <c:pt idx="3">
                  <c:v>19698.12</c:v>
                </c:pt>
                <c:pt idx="4">
                  <c:v>22347.36</c:v>
                </c:pt>
                <c:pt idx="5">
                  <c:v>22713.64</c:v>
                </c:pt>
                <c:pt idx="6">
                  <c:v>18857.6</c:v>
                </c:pt>
                <c:pt idx="7">
                  <c:v>17379.36</c:v>
                </c:pt>
                <c:pt idx="8">
                  <c:v>20252.43333333333</c:v>
                </c:pt>
                <c:pt idx="9">
                  <c:v>22117.68</c:v>
                </c:pt>
                <c:pt idx="10">
                  <c:v>18008.64</c:v>
                </c:pt>
                <c:pt idx="11">
                  <c:v>21833.04</c:v>
                </c:pt>
                <c:pt idx="12">
                  <c:v>18297.45</c:v>
                </c:pt>
                <c:pt idx="13">
                  <c:v>22128.48</c:v>
                </c:pt>
                <c:pt idx="14">
                  <c:v>21612.24</c:v>
                </c:pt>
                <c:pt idx="15">
                  <c:v>21937.0</c:v>
                </c:pt>
                <c:pt idx="16">
                  <c:v>22649.4</c:v>
                </c:pt>
                <c:pt idx="17">
                  <c:v>20910.96</c:v>
                </c:pt>
                <c:pt idx="18">
                  <c:v>23152.32</c:v>
                </c:pt>
                <c:pt idx="19">
                  <c:v>18857.6</c:v>
                </c:pt>
                <c:pt idx="20">
                  <c:v>11299.5</c:v>
                </c:pt>
                <c:pt idx="21">
                  <c:v>17999.72</c:v>
                </c:pt>
                <c:pt idx="22">
                  <c:v>21024.36</c:v>
                </c:pt>
                <c:pt idx="23">
                  <c:v>18707.4</c:v>
                </c:pt>
                <c:pt idx="24">
                  <c:v>21819.6</c:v>
                </c:pt>
                <c:pt idx="25">
                  <c:v>16111.5</c:v>
                </c:pt>
                <c:pt idx="26">
                  <c:v>22575.64</c:v>
                </c:pt>
                <c:pt idx="27">
                  <c:v>22975.64</c:v>
                </c:pt>
                <c:pt idx="28">
                  <c:v>18457.6</c:v>
                </c:pt>
                <c:pt idx="29">
                  <c:v>22175.64</c:v>
                </c:pt>
                <c:pt idx="30">
                  <c:v>21242.92</c:v>
                </c:pt>
                <c:pt idx="31">
                  <c:v>21336.88</c:v>
                </c:pt>
                <c:pt idx="32">
                  <c:v>19000.35</c:v>
                </c:pt>
                <c:pt idx="33">
                  <c:v>22975.64</c:v>
                </c:pt>
                <c:pt idx="34">
                  <c:v>23368.86666666667</c:v>
                </c:pt>
                <c:pt idx="35">
                  <c:v>22175.64</c:v>
                </c:pt>
                <c:pt idx="36">
                  <c:v>22801.4</c:v>
                </c:pt>
                <c:pt idx="37">
                  <c:v>15876.0</c:v>
                </c:pt>
                <c:pt idx="38">
                  <c:v>22304.96</c:v>
                </c:pt>
                <c:pt idx="39">
                  <c:v>18091.08</c:v>
                </c:pt>
                <c:pt idx="40">
                  <c:v>24746.4</c:v>
                </c:pt>
                <c:pt idx="41">
                  <c:v>19965.68</c:v>
                </c:pt>
                <c:pt idx="42">
                  <c:v>21187.88</c:v>
                </c:pt>
                <c:pt idx="43">
                  <c:v>18457.6</c:v>
                </c:pt>
                <c:pt idx="44">
                  <c:v>21545.08</c:v>
                </c:pt>
                <c:pt idx="45">
                  <c:v>19479.7</c:v>
                </c:pt>
                <c:pt idx="46">
                  <c:v>20416.66666666667</c:v>
                </c:pt>
                <c:pt idx="47">
                  <c:v>18328.32</c:v>
                </c:pt>
                <c:pt idx="48">
                  <c:v>18057.6</c:v>
                </c:pt>
                <c:pt idx="49">
                  <c:v>20208.28</c:v>
                </c:pt>
                <c:pt idx="50">
                  <c:v>20377.2</c:v>
                </c:pt>
                <c:pt idx="51">
                  <c:v>22175.64</c:v>
                </c:pt>
                <c:pt idx="52">
                  <c:v>21232.52</c:v>
                </c:pt>
                <c:pt idx="53">
                  <c:v>21040.0</c:v>
                </c:pt>
                <c:pt idx="54">
                  <c:v>22251.96</c:v>
                </c:pt>
                <c:pt idx="55">
                  <c:v>18875.25</c:v>
                </c:pt>
                <c:pt idx="56">
                  <c:v>22975.64</c:v>
                </c:pt>
                <c:pt idx="57">
                  <c:v>21940.0</c:v>
                </c:pt>
                <c:pt idx="58">
                  <c:v>20349.44</c:v>
                </c:pt>
                <c:pt idx="59">
                  <c:v>19349.68</c:v>
                </c:pt>
                <c:pt idx="60">
                  <c:v>29744.37272727273</c:v>
                </c:pt>
                <c:pt idx="61">
                  <c:v>29153.12222222222</c:v>
                </c:pt>
                <c:pt idx="62">
                  <c:v>28399.5</c:v>
                </c:pt>
                <c:pt idx="63">
                  <c:v>27412.8</c:v>
                </c:pt>
                <c:pt idx="64">
                  <c:v>28028.29090909091</c:v>
                </c:pt>
                <c:pt idx="65">
                  <c:v>28444.69</c:v>
                </c:pt>
                <c:pt idx="66">
                  <c:v>26500.0</c:v>
                </c:pt>
                <c:pt idx="67">
                  <c:v>28569.51428571429</c:v>
                </c:pt>
                <c:pt idx="68">
                  <c:v>26358.46666666666</c:v>
                </c:pt>
                <c:pt idx="69">
                  <c:v>21813.325</c:v>
                </c:pt>
                <c:pt idx="70">
                  <c:v>27000.0</c:v>
                </c:pt>
                <c:pt idx="71">
                  <c:v>26052.38181818182</c:v>
                </c:pt>
                <c:pt idx="72">
                  <c:v>25194.62222222222</c:v>
                </c:pt>
                <c:pt idx="73">
                  <c:v>25650.27272727273</c:v>
                </c:pt>
                <c:pt idx="74">
                  <c:v>26264.61818181818</c:v>
                </c:pt>
                <c:pt idx="75">
                  <c:v>25957.63636363636</c:v>
                </c:pt>
                <c:pt idx="76">
                  <c:v>26233.91111111111</c:v>
                </c:pt>
                <c:pt idx="77">
                  <c:v>24702.86666666666</c:v>
                </c:pt>
              </c:numCache>
            </c:numRef>
          </c:xVal>
          <c:yVal>
            <c:numRef>
              <c:f>Calculation!$W$24:$W$101</c:f>
              <c:numCache>
                <c:formatCode>0.00</c:formatCode>
                <c:ptCount val="78"/>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c:v>
                </c:pt>
                <c:pt idx="45">
                  <c:v>1.0</c:v>
                </c:pt>
                <c:pt idx="46">
                  <c:v>1.0</c:v>
                </c:pt>
                <c:pt idx="47">
                  <c:v>1.0</c:v>
                </c:pt>
                <c:pt idx="48">
                  <c:v>1.0</c:v>
                </c:pt>
                <c:pt idx="49">
                  <c:v>1.0</c:v>
                </c:pt>
                <c:pt idx="50">
                  <c:v>1.0</c:v>
                </c:pt>
                <c:pt idx="51">
                  <c:v>1.0</c:v>
                </c:pt>
                <c:pt idx="52">
                  <c:v>1.0</c:v>
                </c:pt>
                <c:pt idx="53">
                  <c:v>1.0</c:v>
                </c:pt>
                <c:pt idx="54">
                  <c:v>1.0</c:v>
                </c:pt>
                <c:pt idx="55">
                  <c:v>1.0</c:v>
                </c:pt>
                <c:pt idx="56">
                  <c:v>1.0</c:v>
                </c:pt>
                <c:pt idx="57">
                  <c:v>1.0</c:v>
                </c:pt>
                <c:pt idx="58">
                  <c:v>1.0</c:v>
                </c:pt>
                <c:pt idx="59">
                  <c:v>1.0</c:v>
                </c:pt>
                <c:pt idx="60">
                  <c:v>3.0</c:v>
                </c:pt>
                <c:pt idx="61">
                  <c:v>3.0</c:v>
                </c:pt>
                <c:pt idx="62">
                  <c:v>3.0</c:v>
                </c:pt>
                <c:pt idx="63">
                  <c:v>3.0</c:v>
                </c:pt>
                <c:pt idx="64">
                  <c:v>3.0</c:v>
                </c:pt>
                <c:pt idx="65">
                  <c:v>3.0</c:v>
                </c:pt>
                <c:pt idx="66">
                  <c:v>3.0</c:v>
                </c:pt>
                <c:pt idx="67">
                  <c:v>3.0</c:v>
                </c:pt>
                <c:pt idx="68">
                  <c:v>2.0</c:v>
                </c:pt>
                <c:pt idx="69">
                  <c:v>2.0</c:v>
                </c:pt>
                <c:pt idx="70">
                  <c:v>2.0</c:v>
                </c:pt>
                <c:pt idx="71">
                  <c:v>2.0</c:v>
                </c:pt>
                <c:pt idx="72">
                  <c:v>2.0</c:v>
                </c:pt>
                <c:pt idx="73">
                  <c:v>2.0</c:v>
                </c:pt>
                <c:pt idx="74">
                  <c:v>2.0</c:v>
                </c:pt>
                <c:pt idx="75">
                  <c:v>2.0</c:v>
                </c:pt>
                <c:pt idx="76">
                  <c:v>2.0</c:v>
                </c:pt>
                <c:pt idx="77">
                  <c:v>2.0</c:v>
                </c:pt>
              </c:numCache>
            </c:numRef>
          </c:yVal>
          <c:smooth val="0"/>
        </c:ser>
        <c:ser>
          <c:idx val="1"/>
          <c:order val="1"/>
          <c:tx>
            <c:strRef>
              <c:f>Calculation!$Y$22</c:f>
              <c:strCache>
                <c:ptCount val="1"/>
                <c:pt idx="0">
                  <c:v>Displayed 10</c:v>
                </c:pt>
              </c:strCache>
            </c:strRef>
          </c:tx>
          <c:spPr>
            <a:ln w="28575">
              <a:noFill/>
            </a:ln>
          </c:spPr>
          <c:marker>
            <c:symbol val="circle"/>
            <c:size val="7"/>
            <c:spPr>
              <a:solidFill>
                <a:srgbClr val="C00000"/>
              </a:solidFill>
              <a:ln>
                <a:solidFill>
                  <a:schemeClr val="tx1"/>
                </a:solidFill>
              </a:ln>
            </c:spPr>
          </c:marker>
          <c:xVal>
            <c:numRef>
              <c:f>Calculation!$Y$24:$Y$33</c:f>
              <c:numCache>
                <c:formatCode>0.00</c:formatCode>
                <c:ptCount val="10"/>
                <c:pt idx="0">
                  <c:v>11299.5</c:v>
                </c:pt>
              </c:numCache>
            </c:numRef>
          </c:xVal>
          <c:yVal>
            <c:numRef>
              <c:f>Calculation!$Z$24:$Z$33</c:f>
              <c:numCache>
                <c:formatCode>0.00</c:formatCode>
                <c:ptCount val="10"/>
                <c:pt idx="0">
                  <c:v>1.0</c:v>
                </c:pt>
              </c:numCache>
            </c:numRef>
          </c:yVal>
          <c:smooth val="0"/>
        </c:ser>
        <c:dLbls>
          <c:showLegendKey val="0"/>
          <c:showVal val="0"/>
          <c:showCatName val="0"/>
          <c:showSerName val="0"/>
          <c:showPercent val="0"/>
          <c:showBubbleSize val="0"/>
        </c:dLbls>
        <c:axId val="2097984168"/>
        <c:axId val="2097850088"/>
      </c:scatterChart>
      <c:valAx>
        <c:axId val="2097984168"/>
        <c:scaling>
          <c:orientation val="minMax"/>
        </c:scaling>
        <c:delete val="1"/>
        <c:axPos val="b"/>
        <c:numFmt formatCode="0.00" sourceLinked="1"/>
        <c:majorTickMark val="out"/>
        <c:minorTickMark val="none"/>
        <c:tickLblPos val="low"/>
        <c:crossAx val="2097850088"/>
        <c:crosses val="autoZero"/>
        <c:crossBetween val="midCat"/>
      </c:valAx>
      <c:valAx>
        <c:axId val="2097850088"/>
        <c:scaling>
          <c:orientation val="minMax"/>
        </c:scaling>
        <c:delete val="0"/>
        <c:axPos val="l"/>
        <c:majorGridlines/>
        <c:numFmt formatCode="0.00"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2097984168"/>
        <c:crosses val="autoZero"/>
        <c:crossBetween val="midCat"/>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87401575" l="0.700000000000001" r="0.700000000000001" t="0.7874015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754220114177123"/>
          <c:y val="0.127041575424374"/>
          <c:w val="0.8968826374448"/>
          <c:h val="0.753806395502337"/>
        </c:manualLayout>
      </c:layout>
      <c:lineChart>
        <c:grouping val="standard"/>
        <c:varyColors val="0"/>
        <c:ser>
          <c:idx val="0"/>
          <c:order val="0"/>
          <c:marker>
            <c:symbol val="none"/>
          </c:marker>
          <c:val>
            <c:numRef>
              <c:f>'KPI Goals-Data Input'!$H$10:$H$87</c:f>
              <c:numCache>
                <c:formatCode>0</c:formatCode>
                <c:ptCount val="78"/>
                <c:pt idx="0">
                  <c:v>21802.76</c:v>
                </c:pt>
                <c:pt idx="1">
                  <c:v>19252.5</c:v>
                </c:pt>
                <c:pt idx="2">
                  <c:v>21678.84</c:v>
                </c:pt>
                <c:pt idx="3">
                  <c:v>19698.12</c:v>
                </c:pt>
                <c:pt idx="4">
                  <c:v>22347.36</c:v>
                </c:pt>
                <c:pt idx="5">
                  <c:v>22713.64</c:v>
                </c:pt>
                <c:pt idx="6">
                  <c:v>18857.6</c:v>
                </c:pt>
                <c:pt idx="7">
                  <c:v>17379.36</c:v>
                </c:pt>
                <c:pt idx="8">
                  <c:v>20252.43333333333</c:v>
                </c:pt>
                <c:pt idx="9">
                  <c:v>22117.68</c:v>
                </c:pt>
                <c:pt idx="10">
                  <c:v>18008.64</c:v>
                </c:pt>
                <c:pt idx="11">
                  <c:v>21833.04</c:v>
                </c:pt>
                <c:pt idx="12">
                  <c:v>18297.45</c:v>
                </c:pt>
                <c:pt idx="13">
                  <c:v>22128.48</c:v>
                </c:pt>
                <c:pt idx="14">
                  <c:v>21612.24</c:v>
                </c:pt>
                <c:pt idx="15">
                  <c:v>21937.0</c:v>
                </c:pt>
                <c:pt idx="16">
                  <c:v>22649.4</c:v>
                </c:pt>
                <c:pt idx="17">
                  <c:v>20910.96</c:v>
                </c:pt>
                <c:pt idx="18">
                  <c:v>23152.32</c:v>
                </c:pt>
                <c:pt idx="19">
                  <c:v>18857.6</c:v>
                </c:pt>
                <c:pt idx="20">
                  <c:v>11299.5</c:v>
                </c:pt>
                <c:pt idx="21">
                  <c:v>17999.72</c:v>
                </c:pt>
                <c:pt idx="22">
                  <c:v>21024.36</c:v>
                </c:pt>
                <c:pt idx="23">
                  <c:v>18707.4</c:v>
                </c:pt>
                <c:pt idx="24">
                  <c:v>21819.6</c:v>
                </c:pt>
                <c:pt idx="25">
                  <c:v>16111.5</c:v>
                </c:pt>
                <c:pt idx="26">
                  <c:v>22575.64</c:v>
                </c:pt>
                <c:pt idx="27">
                  <c:v>22975.64</c:v>
                </c:pt>
                <c:pt idx="28">
                  <c:v>18457.6</c:v>
                </c:pt>
                <c:pt idx="29">
                  <c:v>22175.64</c:v>
                </c:pt>
                <c:pt idx="30">
                  <c:v>21242.92</c:v>
                </c:pt>
                <c:pt idx="31">
                  <c:v>21336.88</c:v>
                </c:pt>
                <c:pt idx="32">
                  <c:v>19000.35</c:v>
                </c:pt>
                <c:pt idx="33">
                  <c:v>22975.64</c:v>
                </c:pt>
                <c:pt idx="34">
                  <c:v>23368.86666666667</c:v>
                </c:pt>
                <c:pt idx="35">
                  <c:v>22175.64</c:v>
                </c:pt>
                <c:pt idx="36">
                  <c:v>22801.4</c:v>
                </c:pt>
                <c:pt idx="37">
                  <c:v>15876.0</c:v>
                </c:pt>
                <c:pt idx="38">
                  <c:v>22304.96</c:v>
                </c:pt>
                <c:pt idx="39">
                  <c:v>18091.08</c:v>
                </c:pt>
                <c:pt idx="40">
                  <c:v>24746.4</c:v>
                </c:pt>
                <c:pt idx="41">
                  <c:v>19965.68</c:v>
                </c:pt>
                <c:pt idx="42">
                  <c:v>21187.88</c:v>
                </c:pt>
                <c:pt idx="43">
                  <c:v>18457.6</c:v>
                </c:pt>
                <c:pt idx="44">
                  <c:v>21545.08</c:v>
                </c:pt>
                <c:pt idx="45">
                  <c:v>19479.7</c:v>
                </c:pt>
                <c:pt idx="46">
                  <c:v>20416.66666666667</c:v>
                </c:pt>
                <c:pt idx="47">
                  <c:v>18328.32</c:v>
                </c:pt>
                <c:pt idx="48">
                  <c:v>18057.6</c:v>
                </c:pt>
                <c:pt idx="49">
                  <c:v>20208.28</c:v>
                </c:pt>
                <c:pt idx="50">
                  <c:v>20377.2</c:v>
                </c:pt>
                <c:pt idx="51">
                  <c:v>22175.64</c:v>
                </c:pt>
                <c:pt idx="52">
                  <c:v>21232.52</c:v>
                </c:pt>
                <c:pt idx="53">
                  <c:v>21040.0</c:v>
                </c:pt>
                <c:pt idx="54">
                  <c:v>22251.96</c:v>
                </c:pt>
                <c:pt idx="55">
                  <c:v>18875.25</c:v>
                </c:pt>
                <c:pt idx="56">
                  <c:v>22975.64</c:v>
                </c:pt>
                <c:pt idx="57">
                  <c:v>21940.0</c:v>
                </c:pt>
                <c:pt idx="58">
                  <c:v>20349.44</c:v>
                </c:pt>
                <c:pt idx="59">
                  <c:v>19349.68</c:v>
                </c:pt>
                <c:pt idx="60">
                  <c:v>29744.37272727273</c:v>
                </c:pt>
                <c:pt idx="61">
                  <c:v>29153.12222222222</c:v>
                </c:pt>
                <c:pt idx="62">
                  <c:v>28399.5</c:v>
                </c:pt>
                <c:pt idx="63">
                  <c:v>27412.8</c:v>
                </c:pt>
                <c:pt idx="64">
                  <c:v>28028.29090909091</c:v>
                </c:pt>
                <c:pt idx="65">
                  <c:v>28444.69</c:v>
                </c:pt>
                <c:pt idx="66">
                  <c:v>26500.0</c:v>
                </c:pt>
                <c:pt idx="67">
                  <c:v>28569.51428571429</c:v>
                </c:pt>
                <c:pt idx="68">
                  <c:v>26358.46666666666</c:v>
                </c:pt>
                <c:pt idx="69">
                  <c:v>21813.325</c:v>
                </c:pt>
                <c:pt idx="70">
                  <c:v>27000.0</c:v>
                </c:pt>
                <c:pt idx="71">
                  <c:v>26052.38181818182</c:v>
                </c:pt>
                <c:pt idx="72">
                  <c:v>25194.62222222222</c:v>
                </c:pt>
                <c:pt idx="73">
                  <c:v>25650.27272727273</c:v>
                </c:pt>
                <c:pt idx="74">
                  <c:v>26264.61818181818</c:v>
                </c:pt>
                <c:pt idx="75">
                  <c:v>25957.63636363636</c:v>
                </c:pt>
                <c:pt idx="76">
                  <c:v>26233.91111111111</c:v>
                </c:pt>
                <c:pt idx="77">
                  <c:v>24702.86666666666</c:v>
                </c:pt>
              </c:numCache>
            </c:numRef>
          </c:val>
          <c:smooth val="0"/>
        </c:ser>
        <c:dLbls>
          <c:showLegendKey val="0"/>
          <c:showVal val="0"/>
          <c:showCatName val="0"/>
          <c:showSerName val="0"/>
          <c:showPercent val="0"/>
          <c:showBubbleSize val="0"/>
        </c:dLbls>
        <c:marker val="1"/>
        <c:smooth val="0"/>
        <c:axId val="2087326424"/>
        <c:axId val="2098019544"/>
      </c:lineChart>
      <c:catAx>
        <c:axId val="2087326424"/>
        <c:scaling>
          <c:orientation val="minMax"/>
        </c:scaling>
        <c:delete val="1"/>
        <c:axPos val="b"/>
        <c:majorTickMark val="out"/>
        <c:minorTickMark val="none"/>
        <c:tickLblPos val="nextTo"/>
        <c:crossAx val="2098019544"/>
        <c:crosses val="autoZero"/>
        <c:auto val="1"/>
        <c:lblAlgn val="ctr"/>
        <c:lblOffset val="100"/>
        <c:noMultiLvlLbl val="0"/>
      </c:catAx>
      <c:valAx>
        <c:axId val="2098019544"/>
        <c:scaling>
          <c:orientation val="minMax"/>
        </c:scaling>
        <c:delete val="0"/>
        <c:axPos val="l"/>
        <c:majorGridlines/>
        <c:numFmt formatCode="0" sourceLinked="1"/>
        <c:majorTickMark val="cross"/>
        <c:minorTickMark val="none"/>
        <c:tickLblPos val="nextTo"/>
        <c:crossAx val="2087326424"/>
        <c:crosses val="autoZero"/>
        <c:crossBetween val="between"/>
      </c:valAx>
    </c:plotArea>
    <c:plotVisOnly val="1"/>
    <c:dispBlanksAs val="gap"/>
    <c:showDLblsOverMax val="0"/>
  </c:chart>
  <c:spPr>
    <a:ln w="12700">
      <a:noFill/>
    </a:ln>
  </c:spPr>
  <c:printSettings>
    <c:headerFooter/>
    <c:pageMargins b="0.750000000000001" l="0.700000000000001" r="0.700000000000001" t="0.750000000000001" header="0.3" footer="0.3"/>
    <c:pageSetup/>
  </c:printSettings>
</c:chartSpace>
</file>

<file path=xl/ctrlProps/ctrlProp1.xml><?xml version="1.0" encoding="utf-8"?>
<formControlPr xmlns="http://schemas.microsoft.com/office/spreadsheetml/2009/9/main" objectType="Scroll" dx="16" fmlaLink="Calculation!$E$5" max="78" min="1" page="0" val="77"/>
</file>

<file path=xl/ctrlProps/ctrlProp2.xml><?xml version="1.0" encoding="utf-8"?>
<formControlPr xmlns="http://schemas.microsoft.com/office/spreadsheetml/2009/9/main" objectType="Spin" dx="16" fmlaLink="Calculation!$E$8" max="2" min="1" page="10" val="2"/>
</file>

<file path=xl/ctrlProps/ctrlProp3.xml><?xml version="1.0" encoding="utf-8"?>
<formControlPr xmlns="http://schemas.microsoft.com/office/spreadsheetml/2009/9/main" objectType="Drop" dropLines="5" dropStyle="combo" dx="16" fmlaLink="Calculation!$E$17" fmlaRange="Calculation!$E$10:$E$14" sel="3" val="0"/>
</file>

<file path=xl/ctrlProps/ctrlProp4.xml><?xml version="1.0" encoding="utf-8"?>
<formControlPr xmlns="http://schemas.microsoft.com/office/spreadsheetml/2009/9/main" objectType="Drop" dropLines="5" dropStyle="combo" dx="16" fmlaLink="Calculation!$E$18" fmlaRange="Calculation!$E$10:$E$14" sel="5" val="0"/>
</file>

<file path=xl/ctrlProps/ctrlProp5.xml><?xml version="1.0" encoding="utf-8"?>
<formControlPr xmlns="http://schemas.microsoft.com/office/spreadsheetml/2009/9/main" objectType="Radio" firstButton="1" fmlaLink="Calculation!$E$7"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Spin" dx="16" fmlaLink="$H$14" max="200" page="10" val="100"/>
</file>

<file path=xl/ctrlProps/ctrlProp11.xml><?xml version="1.0" encoding="utf-8"?>
<formControlPr xmlns="http://schemas.microsoft.com/office/spreadsheetml/2009/9/main" objectType="Spin" dx="16" fmlaLink="$I$14" max="200" page="10" val="100"/>
</file>

<file path=xl/ctrlProps/ctrlProp12.xml><?xml version="1.0" encoding="utf-8"?>
<formControlPr xmlns="http://schemas.microsoft.com/office/spreadsheetml/2009/9/main" objectType="Spin" dx="16" fmlaLink="$J$14" max="200" page="10" val="100"/>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4" Type="http://schemas.openxmlformats.org/officeDocument/2006/relationships/hyperlink" Target="Budget%201.12.3%20Program%20Evaluation.xlsx" TargetMode="External"/><Relationship Id="rId1" Type="http://schemas.openxmlformats.org/officeDocument/2006/relationships/chart" Target="../charts/chart1.xml"/><Relationship Id="rId2"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4" Type="http://schemas.openxmlformats.org/officeDocument/2006/relationships/image" Target="../media/image1.png"/><Relationship Id="rId1" Type="http://schemas.openxmlformats.org/officeDocument/2006/relationships/chart" Target="../charts/chart4.xml"/><Relationship Id="rId2"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jpg"/><Relationship Id="rId4" Type="http://schemas.openxmlformats.org/officeDocument/2006/relationships/image" Target="../media/image3.png"/><Relationship Id="rId1" Type="http://schemas.openxmlformats.org/officeDocument/2006/relationships/chart" Target="../charts/chart7.xml"/><Relationship Id="rId2"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2</xdr:col>
      <xdr:colOff>33619</xdr:colOff>
      <xdr:row>14</xdr:row>
      <xdr:rowOff>112058</xdr:rowOff>
    </xdr:from>
    <xdr:to>
      <xdr:col>21</xdr:col>
      <xdr:colOff>67236</xdr:colOff>
      <xdr:row>31</xdr:row>
      <xdr:rowOff>11206</xdr:rowOff>
    </xdr:to>
    <xdr:graphicFrame macro="">
      <xdr:nvGraphicFramePr>
        <xdr:cNvPr id="691102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44824</xdr:colOff>
      <xdr:row>1</xdr:row>
      <xdr:rowOff>11206</xdr:rowOff>
    </xdr:from>
    <xdr:to>
      <xdr:col>21</xdr:col>
      <xdr:colOff>123265</xdr:colOff>
      <xdr:row>2</xdr:row>
      <xdr:rowOff>762000</xdr:rowOff>
    </xdr:to>
    <xdr:grpSp>
      <xdr:nvGrpSpPr>
        <xdr:cNvPr id="9" name="Group 8"/>
        <xdr:cNvGrpSpPr/>
      </xdr:nvGrpSpPr>
      <xdr:grpSpPr>
        <a:xfrm>
          <a:off x="1098924" y="163606"/>
          <a:ext cx="13870641" cy="814294"/>
          <a:chOff x="952500" y="224118"/>
          <a:chExt cx="12079941" cy="806823"/>
        </a:xfrm>
      </xdr:grpSpPr>
      <xdr:sp macro="" textlink="">
        <xdr:nvSpPr>
          <xdr:cNvPr id="14" name="TextBox 13"/>
          <xdr:cNvSpPr txBox="1"/>
        </xdr:nvSpPr>
        <xdr:spPr>
          <a:xfrm>
            <a:off x="6308911" y="224118"/>
            <a:ext cx="6723530" cy="806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n-US" sz="2800" b="1">
                <a:solidFill>
                  <a:schemeClr val="tx2">
                    <a:lumMod val="60000"/>
                    <a:lumOff val="40000"/>
                  </a:schemeClr>
                </a:solidFill>
                <a:latin typeface="Arial Unicode MS" pitchFamily="34" charset="-128"/>
                <a:ea typeface="Arial Unicode MS" pitchFamily="34" charset="-128"/>
                <a:cs typeface="Arial Unicode MS" pitchFamily="34" charset="-128"/>
              </a:rPr>
              <a:t>KPI Dashboard / Budget Evaluator</a:t>
            </a:r>
          </a:p>
        </xdr:txBody>
      </xdr:sp>
      <xdr:grpSp>
        <xdr:nvGrpSpPr>
          <xdr:cNvPr id="8" name="Group 7"/>
          <xdr:cNvGrpSpPr/>
        </xdr:nvGrpSpPr>
        <xdr:grpSpPr>
          <a:xfrm>
            <a:off x="952500" y="246529"/>
            <a:ext cx="4829736" cy="750795"/>
            <a:chOff x="952500" y="246529"/>
            <a:chExt cx="4829736" cy="750795"/>
          </a:xfrm>
        </xdr:grpSpPr>
        <xdr:sp macro="" textlink="">
          <xdr:nvSpPr>
            <xdr:cNvPr id="13" name="TextBox 12"/>
            <xdr:cNvSpPr txBox="1"/>
          </xdr:nvSpPr>
          <xdr:spPr>
            <a:xfrm>
              <a:off x="1874184" y="251012"/>
              <a:ext cx="3908052" cy="746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1100" b="1"/>
                <a:t>Anchorage School District</a:t>
              </a:r>
            </a:p>
            <a:p>
              <a:r>
                <a:rPr lang="en-US" sz="2400" b="1"/>
                <a:t>2013</a:t>
              </a:r>
              <a:r>
                <a:rPr lang="en-US" sz="2400" b="1" baseline="0"/>
                <a:t> Operations Assessment </a:t>
              </a:r>
              <a:endParaRPr lang="en-US" sz="2400" b="1"/>
            </a:p>
          </xdr:txBody>
        </xdr:sp>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0" y="246529"/>
              <a:ext cx="607260" cy="750794"/>
            </a:xfrm>
            <a:prstGeom prst="rect">
              <a:avLst/>
            </a:prstGeom>
          </xdr:spPr>
        </xdr:pic>
      </xdr:grpSp>
    </xdr:grpSp>
    <xdr:clientData/>
  </xdr:twoCellAnchor>
  <xdr:twoCellAnchor>
    <xdr:from>
      <xdr:col>3</xdr:col>
      <xdr:colOff>224118</xdr:colOff>
      <xdr:row>3</xdr:row>
      <xdr:rowOff>11206</xdr:rowOff>
    </xdr:from>
    <xdr:to>
      <xdr:col>4</xdr:col>
      <xdr:colOff>1232647</xdr:colOff>
      <xdr:row>6</xdr:row>
      <xdr:rowOff>123265</xdr:rowOff>
    </xdr:to>
    <xdr:sp macro="" textlink="">
      <xdr:nvSpPr>
        <xdr:cNvPr id="4" name="TextBox 3"/>
        <xdr:cNvSpPr txBox="1"/>
      </xdr:nvSpPr>
      <xdr:spPr>
        <a:xfrm>
          <a:off x="974912" y="1075765"/>
          <a:ext cx="1255059" cy="481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Click to Sort by Selected KPI Index:</a:t>
          </a:r>
        </a:p>
      </xdr:txBody>
    </xdr:sp>
    <xdr:clientData/>
  </xdr:twoCellAnchor>
  <xdr:twoCellAnchor>
    <xdr:from>
      <xdr:col>16</xdr:col>
      <xdr:colOff>49867</xdr:colOff>
      <xdr:row>32</xdr:row>
      <xdr:rowOff>46504</xdr:rowOff>
    </xdr:from>
    <xdr:to>
      <xdr:col>20</xdr:col>
      <xdr:colOff>688602</xdr:colOff>
      <xdr:row>35</xdr:row>
      <xdr:rowOff>91328</xdr:rowOff>
    </xdr:to>
    <xdr:sp macro="" textlink="">
      <xdr:nvSpPr>
        <xdr:cNvPr id="3" name="Rounded Rectangle 2"/>
        <xdr:cNvSpPr/>
      </xdr:nvSpPr>
      <xdr:spPr>
        <a:xfrm>
          <a:off x="9879667" y="7523629"/>
          <a:ext cx="2953310" cy="473449"/>
        </a:xfrm>
        <a:prstGeom prst="roundRect">
          <a:avLst/>
        </a:prstGeom>
        <a:solidFill>
          <a:schemeClr val="accent1">
            <a:alpha val="18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197225</xdr:colOff>
      <xdr:row>21</xdr:row>
      <xdr:rowOff>85726</xdr:rowOff>
    </xdr:from>
    <xdr:to>
      <xdr:col>20</xdr:col>
      <xdr:colOff>779931</xdr:colOff>
      <xdr:row>22</xdr:row>
      <xdr:rowOff>74520</xdr:rowOff>
    </xdr:to>
    <xdr:grpSp>
      <xdr:nvGrpSpPr>
        <xdr:cNvPr id="19" name="Group 18"/>
        <xdr:cNvGrpSpPr/>
      </xdr:nvGrpSpPr>
      <xdr:grpSpPr>
        <a:xfrm>
          <a:off x="1251325" y="5203826"/>
          <a:ext cx="13409706" cy="166594"/>
          <a:chOff x="425824" y="5401235"/>
          <a:chExt cx="11811000" cy="179294"/>
        </a:xfrm>
      </xdr:grpSpPr>
      <xdr:cxnSp macro="">
        <xdr:nvCxnSpPr>
          <xdr:cNvPr id="10" name="Straight Connector 9"/>
          <xdr:cNvCxnSpPr/>
        </xdr:nvCxnSpPr>
        <xdr:spPr>
          <a:xfrm>
            <a:off x="638736" y="5490882"/>
            <a:ext cx="11598088" cy="0"/>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Right Arrow 17"/>
          <xdr:cNvSpPr/>
        </xdr:nvSpPr>
        <xdr:spPr>
          <a:xfrm>
            <a:off x="425824" y="5401235"/>
            <a:ext cx="280147" cy="1792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330575</xdr:colOff>
      <xdr:row>13</xdr:row>
      <xdr:rowOff>1681</xdr:rowOff>
    </xdr:from>
    <xdr:to>
      <xdr:col>15</xdr:col>
      <xdr:colOff>505947</xdr:colOff>
      <xdr:row>31</xdr:row>
      <xdr:rowOff>46505</xdr:rowOff>
    </xdr:to>
    <xdr:grpSp>
      <xdr:nvGrpSpPr>
        <xdr:cNvPr id="21" name="Group 20"/>
        <xdr:cNvGrpSpPr/>
      </xdr:nvGrpSpPr>
      <xdr:grpSpPr>
        <a:xfrm>
          <a:off x="10782675" y="3316381"/>
          <a:ext cx="175372" cy="3753224"/>
          <a:chOff x="8314765" y="3585883"/>
          <a:chExt cx="179294" cy="3843617"/>
        </a:xfrm>
      </xdr:grpSpPr>
      <xdr:cxnSp macro="">
        <xdr:nvCxnSpPr>
          <xdr:cNvPr id="6" name="Straight Connector 5"/>
          <xdr:cNvCxnSpPr/>
        </xdr:nvCxnSpPr>
        <xdr:spPr>
          <a:xfrm>
            <a:off x="8370793" y="3585883"/>
            <a:ext cx="22412" cy="3574677"/>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sp macro="" textlink="">
        <xdr:nvSpPr>
          <xdr:cNvPr id="20" name="Up Arrow 19"/>
          <xdr:cNvSpPr/>
        </xdr:nvSpPr>
        <xdr:spPr>
          <a:xfrm>
            <a:off x="8314765" y="7160559"/>
            <a:ext cx="179294" cy="268941"/>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mc:AlternateContent xmlns:mc="http://schemas.openxmlformats.org/markup-compatibility/2006">
    <mc:Choice xmlns:a14="http://schemas.microsoft.com/office/drawing/2010/main" Requires="a14">
      <xdr:twoCellAnchor editAs="oneCell">
        <xdr:from>
          <xdr:col>21</xdr:col>
          <xdr:colOff>63500</xdr:colOff>
          <xdr:row>6</xdr:row>
          <xdr:rowOff>152400</xdr:rowOff>
        </xdr:from>
        <xdr:to>
          <xdr:col>21</xdr:col>
          <xdr:colOff>254000</xdr:colOff>
          <xdr:row>11</xdr:row>
          <xdr:rowOff>177800</xdr:rowOff>
        </xdr:to>
        <xdr:sp macro="" textlink="">
          <xdr:nvSpPr>
            <xdr:cNvPr id="2050363" name="ScrollBar List" hidden="1">
              <a:extLst>
                <a:ext uri="{63B3BB69-23CF-44E3-9099-C40C66FF867C}">
                  <a14:compatExt spid="_x0000_s2050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1257300</xdr:colOff>
          <xdr:row>4</xdr:row>
          <xdr:rowOff>12700</xdr:rowOff>
        </xdr:from>
        <xdr:to>
          <xdr:col>4</xdr:col>
          <xdr:colOff>1854200</xdr:colOff>
          <xdr:row>6</xdr:row>
          <xdr:rowOff>127000</xdr:rowOff>
        </xdr:to>
        <xdr:sp macro="" textlink="">
          <xdr:nvSpPr>
            <xdr:cNvPr id="5976780" name="SortOrder Spin Button" hidden="1">
              <a:extLst>
                <a:ext uri="{63B3BB69-23CF-44E3-9099-C40C66FF867C}">
                  <a14:compatExt spid="_x0000_s5976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139700</xdr:colOff>
          <xdr:row>30</xdr:row>
          <xdr:rowOff>177800</xdr:rowOff>
        </xdr:from>
        <xdr:to>
          <xdr:col>20</xdr:col>
          <xdr:colOff>635000</xdr:colOff>
          <xdr:row>31</xdr:row>
          <xdr:rowOff>165100</xdr:rowOff>
        </xdr:to>
        <xdr:sp macro="" textlink="">
          <xdr:nvSpPr>
            <xdr:cNvPr id="5976796" name="Drop Down 01" hidden="1">
              <a:extLst>
                <a:ext uri="{63B3BB69-23CF-44E3-9099-C40C66FF867C}">
                  <a14:compatExt spid="_x0000_s5976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13</xdr:row>
          <xdr:rowOff>63500</xdr:rowOff>
        </xdr:from>
        <xdr:to>
          <xdr:col>4</xdr:col>
          <xdr:colOff>1358900</xdr:colOff>
          <xdr:row>14</xdr:row>
          <xdr:rowOff>63500</xdr:rowOff>
        </xdr:to>
        <xdr:sp macro="" textlink="">
          <xdr:nvSpPr>
            <xdr:cNvPr id="5976797" name="Drop Down 02" hidden="1">
              <a:extLst>
                <a:ext uri="{63B3BB69-23CF-44E3-9099-C40C66FF867C}">
                  <a14:compatExt spid="_x0000_s5976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5</xdr:row>
          <xdr:rowOff>38100</xdr:rowOff>
        </xdr:from>
        <xdr:to>
          <xdr:col>7</xdr:col>
          <xdr:colOff>368300</xdr:colOff>
          <xdr:row>6</xdr:row>
          <xdr:rowOff>127000</xdr:rowOff>
        </xdr:to>
        <xdr:sp macro="" textlink="">
          <xdr:nvSpPr>
            <xdr:cNvPr id="5976799" name="Option Button 8927" hidden="1">
              <a:extLst>
                <a:ext uri="{63B3BB69-23CF-44E3-9099-C40C66FF867C}">
                  <a14:compatExt spid="_x0000_s5976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63500</xdr:colOff>
          <xdr:row>5</xdr:row>
          <xdr:rowOff>38100</xdr:rowOff>
        </xdr:from>
        <xdr:to>
          <xdr:col>11</xdr:col>
          <xdr:colOff>812800</xdr:colOff>
          <xdr:row>6</xdr:row>
          <xdr:rowOff>101600</xdr:rowOff>
        </xdr:to>
        <xdr:sp macro="" textlink="">
          <xdr:nvSpPr>
            <xdr:cNvPr id="5976804" name="Option Button 8932" hidden="1">
              <a:extLst>
                <a:ext uri="{63B3BB69-23CF-44E3-9099-C40C66FF867C}">
                  <a14:compatExt spid="_x0000_s5976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xdr:row>
          <xdr:rowOff>63500</xdr:rowOff>
        </xdr:from>
        <xdr:to>
          <xdr:col>14</xdr:col>
          <xdr:colOff>800100</xdr:colOff>
          <xdr:row>6</xdr:row>
          <xdr:rowOff>114300</xdr:rowOff>
        </xdr:to>
        <xdr:sp macro="" textlink="">
          <xdr:nvSpPr>
            <xdr:cNvPr id="5976806" name="Option Button 8934" hidden="1">
              <a:extLst>
                <a:ext uri="{63B3BB69-23CF-44E3-9099-C40C66FF867C}">
                  <a14:compatExt spid="_x0000_s5976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5</xdr:row>
          <xdr:rowOff>38100</xdr:rowOff>
        </xdr:from>
        <xdr:to>
          <xdr:col>17</xdr:col>
          <xdr:colOff>762000</xdr:colOff>
          <xdr:row>6</xdr:row>
          <xdr:rowOff>101600</xdr:rowOff>
        </xdr:to>
        <xdr:sp macro="" textlink="">
          <xdr:nvSpPr>
            <xdr:cNvPr id="5976807" name="Option Button 8935" hidden="1">
              <a:extLst>
                <a:ext uri="{63B3BB69-23CF-44E3-9099-C40C66FF867C}">
                  <a14:compatExt spid="_x0000_s5976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63500</xdr:colOff>
          <xdr:row>5</xdr:row>
          <xdr:rowOff>50800</xdr:rowOff>
        </xdr:from>
        <xdr:to>
          <xdr:col>20</xdr:col>
          <xdr:colOff>800100</xdr:colOff>
          <xdr:row>6</xdr:row>
          <xdr:rowOff>101600</xdr:rowOff>
        </xdr:to>
        <xdr:sp macro="" textlink="">
          <xdr:nvSpPr>
            <xdr:cNvPr id="5976808" name="Option Button 8936" hidden="1">
              <a:extLst>
                <a:ext uri="{63B3BB69-23CF-44E3-9099-C40C66FF867C}">
                  <a14:compatExt spid="_x0000_s5976808"/>
                </a:ext>
              </a:extLst>
            </xdr:cNvPr>
            <xdr:cNvSpPr/>
          </xdr:nvSpPr>
          <xdr:spPr>
            <a:xfrm>
              <a:off x="0" y="0"/>
              <a:ext cx="0" cy="0"/>
            </a:xfrm>
            <a:prstGeom prst="rect">
              <a:avLst/>
            </a:prstGeom>
          </xdr:spPr>
        </xdr:sp>
        <xdr:clientData/>
      </xdr:twoCellAnchor>
    </mc:Choice>
    <mc:Fallback/>
  </mc:AlternateContent>
  <xdr:twoCellAnchor>
    <xdr:from>
      <xdr:col>25</xdr:col>
      <xdr:colOff>0</xdr:colOff>
      <xdr:row>0</xdr:row>
      <xdr:rowOff>142875</xdr:rowOff>
    </xdr:from>
    <xdr:to>
      <xdr:col>30</xdr:col>
      <xdr:colOff>9525</xdr:colOff>
      <xdr:row>12</xdr:row>
      <xdr:rowOff>95250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66676</xdr:colOff>
      <xdr:row>31</xdr:row>
      <xdr:rowOff>114300</xdr:rowOff>
    </xdr:from>
    <xdr:to>
      <xdr:col>27</xdr:col>
      <xdr:colOff>104776</xdr:colOff>
      <xdr:row>35</xdr:row>
      <xdr:rowOff>142875</xdr:rowOff>
    </xdr:to>
    <xdr:sp macro="" textlink="">
      <xdr:nvSpPr>
        <xdr:cNvPr id="5" name="Flowchart: Alternate Process 4"/>
        <xdr:cNvSpPr/>
      </xdr:nvSpPr>
      <xdr:spPr>
        <a:xfrm>
          <a:off x="13582651" y="7324725"/>
          <a:ext cx="1752600" cy="742950"/>
        </a:xfrm>
        <a:prstGeom prst="flowChartAlternateProcess">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a:t>CLICK</a:t>
          </a:r>
          <a:r>
            <a:rPr lang="en-US" sz="1100" baseline="0"/>
            <a:t>  THIS BUTTON TO CHANGE </a:t>
          </a:r>
        </a:p>
        <a:p>
          <a:pPr algn="ctr"/>
          <a:r>
            <a:rPr lang="en-US" sz="1100" baseline="0"/>
            <a:t>EMPLOYEE ALLOATION S</a:t>
          </a:r>
          <a:endParaRPr lang="en-US" sz="1100"/>
        </a:p>
      </xdr:txBody>
    </xdr:sp>
    <xdr:clientData/>
  </xdr:twoCellAnchor>
  <xdr:twoCellAnchor>
    <xdr:from>
      <xdr:col>27</xdr:col>
      <xdr:colOff>352426</xdr:colOff>
      <xdr:row>31</xdr:row>
      <xdr:rowOff>95250</xdr:rowOff>
    </xdr:from>
    <xdr:to>
      <xdr:col>29</xdr:col>
      <xdr:colOff>104776</xdr:colOff>
      <xdr:row>35</xdr:row>
      <xdr:rowOff>123825</xdr:rowOff>
    </xdr:to>
    <xdr:sp macro="" textlink="">
      <xdr:nvSpPr>
        <xdr:cNvPr id="28" name="Flowchart: Alternate Process 27">
          <a:hlinkClick xmlns:r="http://schemas.openxmlformats.org/officeDocument/2006/relationships" r:id="rId4"/>
        </xdr:cNvPr>
        <xdr:cNvSpPr/>
      </xdr:nvSpPr>
      <xdr:spPr>
        <a:xfrm>
          <a:off x="15582901" y="7305675"/>
          <a:ext cx="1752600" cy="742950"/>
        </a:xfrm>
        <a:prstGeom prst="flowChartAlternate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100"/>
            <a:t>CLICK</a:t>
          </a:r>
          <a:r>
            <a:rPr lang="en-US" sz="1100" baseline="0"/>
            <a:t>  THIS BUTTON TO CHANGE </a:t>
          </a:r>
        </a:p>
        <a:p>
          <a:pPr algn="ctr"/>
          <a:r>
            <a:rPr lang="en-US" sz="1100"/>
            <a:t>OPERATIONS</a:t>
          </a:r>
          <a:r>
            <a:rPr lang="en-US" sz="1100" baseline="0"/>
            <a:t> ' BUDGET</a:t>
          </a:r>
          <a:endParaRPr lang="en-US" sz="1100"/>
        </a:p>
      </xdr:txBody>
    </xdr:sp>
    <xdr:clientData/>
  </xdr:twoCellAnchor>
  <xdr:twoCellAnchor>
    <xdr:from>
      <xdr:col>25</xdr:col>
      <xdr:colOff>47625</xdr:colOff>
      <xdr:row>2</xdr:row>
      <xdr:rowOff>600075</xdr:rowOff>
    </xdr:from>
    <xdr:to>
      <xdr:col>30</xdr:col>
      <xdr:colOff>95250</xdr:colOff>
      <xdr:row>4</xdr:row>
      <xdr:rowOff>133349</xdr:rowOff>
    </xdr:to>
    <xdr:grpSp>
      <xdr:nvGrpSpPr>
        <xdr:cNvPr id="11" name="Group 10"/>
        <xdr:cNvGrpSpPr/>
      </xdr:nvGrpSpPr>
      <xdr:grpSpPr>
        <a:xfrm>
          <a:off x="15490825" y="815975"/>
          <a:ext cx="4429125" cy="384174"/>
          <a:chOff x="13535025" y="504825"/>
          <a:chExt cx="3886200" cy="380999"/>
        </a:xfrm>
      </xdr:grpSpPr>
      <xdr:cxnSp macro="">
        <xdr:nvCxnSpPr>
          <xdr:cNvPr id="30" name="Straight Connector 29"/>
          <xdr:cNvCxnSpPr/>
        </xdr:nvCxnSpPr>
        <xdr:spPr>
          <a:xfrm>
            <a:off x="13535025" y="704850"/>
            <a:ext cx="3886200" cy="0"/>
          </a:xfrm>
          <a:prstGeom prst="line">
            <a:avLst/>
          </a:prstGeom>
          <a:ln w="15875">
            <a:solidFill>
              <a:srgbClr val="C00000"/>
            </a:solidFill>
          </a:ln>
        </xdr:spPr>
        <xdr:style>
          <a:lnRef idx="1">
            <a:schemeClr val="accent1"/>
          </a:lnRef>
          <a:fillRef idx="0">
            <a:schemeClr val="accent1"/>
          </a:fillRef>
          <a:effectRef idx="0">
            <a:schemeClr val="accent1"/>
          </a:effectRef>
          <a:fontRef idx="minor">
            <a:schemeClr val="tx1"/>
          </a:fontRef>
        </xdr:style>
      </xdr:cxnSp>
      <xdr:sp macro="" textlink="">
        <xdr:nvSpPr>
          <xdr:cNvPr id="31" name="Right Arrow 30"/>
          <xdr:cNvSpPr/>
        </xdr:nvSpPr>
        <xdr:spPr>
          <a:xfrm>
            <a:off x="13744575" y="504825"/>
            <a:ext cx="245399" cy="380999"/>
          </a:xfrm>
          <a:prstGeom prst="rightArrow">
            <a:avLst/>
          </a:prstGeom>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xdr:colOff>
      <xdr:row>2</xdr:row>
      <xdr:rowOff>0</xdr:rowOff>
    </xdr:from>
    <xdr:to>
      <xdr:col>11</xdr:col>
      <xdr:colOff>981075</xdr:colOff>
      <xdr:row>2</xdr:row>
      <xdr:rowOff>806823</xdr:rowOff>
    </xdr:to>
    <xdr:grpSp>
      <xdr:nvGrpSpPr>
        <xdr:cNvPr id="2" name="Group 1"/>
        <xdr:cNvGrpSpPr/>
      </xdr:nvGrpSpPr>
      <xdr:grpSpPr>
        <a:xfrm>
          <a:off x="228602" y="323850"/>
          <a:ext cx="11668123" cy="806823"/>
          <a:chOff x="952500" y="224118"/>
          <a:chExt cx="10467975" cy="806823"/>
        </a:xfrm>
      </xdr:grpSpPr>
      <xdr:sp macro="" textlink="">
        <xdr:nvSpPr>
          <xdr:cNvPr id="3" name="TextBox 2"/>
          <xdr:cNvSpPr txBox="1"/>
        </xdr:nvSpPr>
        <xdr:spPr>
          <a:xfrm>
            <a:off x="6308911" y="224118"/>
            <a:ext cx="5111564" cy="806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n-US" sz="3600" b="1">
                <a:solidFill>
                  <a:schemeClr val="tx2">
                    <a:lumMod val="60000"/>
                    <a:lumOff val="40000"/>
                  </a:schemeClr>
                </a:solidFill>
                <a:latin typeface="Arial Unicode MS" pitchFamily="34" charset="-128"/>
                <a:ea typeface="Arial Unicode MS" pitchFamily="34" charset="-128"/>
                <a:cs typeface="Arial Unicode MS" pitchFamily="34" charset="-128"/>
              </a:rPr>
              <a:t>KPI</a:t>
            </a:r>
            <a:r>
              <a:rPr lang="en-US" sz="3600" b="1" baseline="0">
                <a:solidFill>
                  <a:schemeClr val="tx2">
                    <a:lumMod val="60000"/>
                    <a:lumOff val="40000"/>
                  </a:schemeClr>
                </a:solidFill>
                <a:latin typeface="Arial Unicode MS" pitchFamily="34" charset="-128"/>
                <a:ea typeface="Arial Unicode MS" pitchFamily="34" charset="-128"/>
                <a:cs typeface="Arial Unicode MS" pitchFamily="34" charset="-128"/>
              </a:rPr>
              <a:t> Input Sheet</a:t>
            </a:r>
            <a:endParaRPr lang="en-US" sz="3600" b="1">
              <a:solidFill>
                <a:schemeClr val="tx2">
                  <a:lumMod val="60000"/>
                  <a:lumOff val="40000"/>
                </a:schemeClr>
              </a:solidFill>
              <a:latin typeface="Arial Unicode MS" pitchFamily="34" charset="-128"/>
              <a:ea typeface="Arial Unicode MS" pitchFamily="34" charset="-128"/>
              <a:cs typeface="Arial Unicode MS" pitchFamily="34" charset="-128"/>
            </a:endParaRPr>
          </a:p>
        </xdr:txBody>
      </xdr:sp>
      <xdr:grpSp>
        <xdr:nvGrpSpPr>
          <xdr:cNvPr id="4" name="Group 7"/>
          <xdr:cNvGrpSpPr/>
        </xdr:nvGrpSpPr>
        <xdr:grpSpPr>
          <a:xfrm>
            <a:off x="952500" y="246529"/>
            <a:ext cx="4829736" cy="750795"/>
            <a:chOff x="952500" y="246529"/>
            <a:chExt cx="4829736" cy="750795"/>
          </a:xfrm>
        </xdr:grpSpPr>
        <xdr:sp macro="" textlink="">
          <xdr:nvSpPr>
            <xdr:cNvPr id="5" name="TextBox 4"/>
            <xdr:cNvSpPr txBox="1"/>
          </xdr:nvSpPr>
          <xdr:spPr>
            <a:xfrm>
              <a:off x="1874184" y="251012"/>
              <a:ext cx="3908052" cy="746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1100" b="1"/>
                <a:t>Anchorage School District</a:t>
              </a:r>
            </a:p>
            <a:p>
              <a:r>
                <a:rPr lang="en-US" sz="2400" b="1"/>
                <a:t>2011</a:t>
              </a:r>
              <a:r>
                <a:rPr lang="en-US" sz="2400" b="1" baseline="0"/>
                <a:t> Operations Assessment </a:t>
              </a:r>
              <a:endParaRPr lang="en-US" sz="2400" b="1"/>
            </a:p>
          </xdr:txBody>
        </xdr:sp>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0" y="246529"/>
              <a:ext cx="681346" cy="750794"/>
            </a:xfrm>
            <a:prstGeom prst="rect">
              <a:avLst/>
            </a:prstGeom>
          </xdr:spPr>
        </xdr:pic>
      </xdr:grpSp>
    </xdr:grpSp>
    <xdr:clientData/>
  </xdr:twoCellAnchor>
  <xdr:twoCellAnchor>
    <xdr:from>
      <xdr:col>1</xdr:col>
      <xdr:colOff>66675</xdr:colOff>
      <xdr:row>7</xdr:row>
      <xdr:rowOff>152400</xdr:rowOff>
    </xdr:from>
    <xdr:to>
      <xdr:col>12</xdr:col>
      <xdr:colOff>38100</xdr:colOff>
      <xdr:row>7</xdr:row>
      <xdr:rowOff>3895725</xdr:rowOff>
    </xdr:to>
    <xdr:sp macro="" textlink="">
      <xdr:nvSpPr>
        <xdr:cNvPr id="7" name="TextBox 6"/>
        <xdr:cNvSpPr txBox="1"/>
      </xdr:nvSpPr>
      <xdr:spPr>
        <a:xfrm>
          <a:off x="180975" y="2276475"/>
          <a:ext cx="11877675" cy="37433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a:t>The targets</a:t>
          </a:r>
          <a:r>
            <a:rPr lang="en-US" sz="1400" b="1" baseline="0"/>
            <a:t> listed are currently set per the following:</a:t>
          </a:r>
        </a:p>
        <a:p>
          <a:pPr algn="l"/>
          <a:endParaRPr lang="en-US" sz="1400" baseline="0"/>
        </a:p>
        <a:p>
          <a:pPr lvl="1" algn="l"/>
          <a:r>
            <a:rPr lang="en-US" sz="1400"/>
            <a:t>* </a:t>
          </a:r>
          <a:r>
            <a:rPr lang="en-US" sz="1400" u="sng"/>
            <a:t>Cleanlines Rating </a:t>
          </a:r>
          <a:r>
            <a:rPr lang="en-US" sz="1400"/>
            <a:t>- This is listed as 80% because the APPA Cleaning</a:t>
          </a:r>
          <a:r>
            <a:rPr lang="en-US" sz="1400" baseline="0"/>
            <a:t> Level Score that we would like to achieve as a minium is over 80%.</a:t>
          </a:r>
        </a:p>
        <a:p>
          <a:pPr lvl="1" algn="l"/>
          <a:endParaRPr lang="en-US" sz="1400" baseline="0"/>
        </a:p>
        <a:p>
          <a:pPr lvl="1" algn="l"/>
          <a:r>
            <a:rPr lang="en-US" sz="1400" baseline="0"/>
            <a:t>* </a:t>
          </a:r>
          <a:r>
            <a:rPr lang="en-US" sz="1400" u="sng" baseline="0"/>
            <a:t>Cost per Sq. Ft. </a:t>
          </a:r>
          <a:r>
            <a:rPr lang="en-US" sz="1400" baseline="0"/>
            <a:t>- This is the median score as shown in the 2010 CGCS Performance Measurement and Benchmarking survey.</a:t>
          </a:r>
        </a:p>
        <a:p>
          <a:pPr lvl="1" algn="l"/>
          <a:endParaRPr lang="en-US" sz="1400" baseline="0"/>
        </a:p>
        <a:p>
          <a:pPr marL="457200" marR="0" lvl="1" indent="0" algn="l" defTabSz="914400" eaLnBrk="1" fontAlgn="auto" latinLnBrk="0" hangingPunct="1">
            <a:lnSpc>
              <a:spcPct val="100000"/>
            </a:lnSpc>
            <a:spcBef>
              <a:spcPts val="0"/>
            </a:spcBef>
            <a:spcAft>
              <a:spcPts val="0"/>
            </a:spcAft>
            <a:buClrTx/>
            <a:buSzTx/>
            <a:buFontTx/>
            <a:buNone/>
            <a:tabLst/>
            <a:defRPr/>
          </a:pPr>
          <a:r>
            <a:rPr lang="en-US" sz="1400" baseline="0"/>
            <a:t>* </a:t>
          </a:r>
          <a:r>
            <a:rPr lang="en-US" sz="1400" u="sng" baseline="0"/>
            <a:t>Custodial Workload (Sq. Ft.) </a:t>
          </a:r>
          <a:r>
            <a:rPr lang="en-US" sz="1400" baseline="0"/>
            <a:t>-  </a:t>
          </a:r>
          <a:r>
            <a:rPr lang="en-US" sz="1400" baseline="0">
              <a:solidFill>
                <a:schemeClr val="dk1"/>
              </a:solidFill>
              <a:effectLst/>
              <a:latin typeface="+mn-lt"/>
              <a:ea typeface="+mn-ea"/>
              <a:cs typeface="+mn-cs"/>
            </a:rPr>
            <a:t>This is the median score as shown in the 2010 CGCS Performance Measurement and Benchmarking survey.</a:t>
          </a:r>
          <a:endParaRPr lang="en-US" sz="1400">
            <a:effectLst/>
          </a:endParaRPr>
        </a:p>
        <a:p>
          <a:pPr lvl="1" algn="l"/>
          <a:endParaRPr lang="en-US" sz="1400" baseline="0"/>
        </a:p>
        <a:p>
          <a:pPr lvl="1" algn="l"/>
          <a:r>
            <a:rPr lang="en-US" sz="1400" baseline="0"/>
            <a:t>* </a:t>
          </a:r>
          <a:r>
            <a:rPr lang="en-US" sz="1400" u="sng" baseline="0"/>
            <a:t>Cost Per Student </a:t>
          </a:r>
          <a:r>
            <a:rPr lang="en-US" sz="1400" baseline="0"/>
            <a:t>- This is the average cleaning cost for all ASD facilities.</a:t>
          </a:r>
          <a:endParaRPr 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31937</xdr:colOff>
      <xdr:row>6</xdr:row>
      <xdr:rowOff>84604</xdr:rowOff>
    </xdr:from>
    <xdr:to>
      <xdr:col>28</xdr:col>
      <xdr:colOff>200025</xdr:colOff>
      <xdr:row>11</xdr:row>
      <xdr:rowOff>107015</xdr:rowOff>
    </xdr:to>
    <xdr:grpSp>
      <xdr:nvGrpSpPr>
        <xdr:cNvPr id="2" name="Group 1"/>
        <xdr:cNvGrpSpPr/>
      </xdr:nvGrpSpPr>
      <xdr:grpSpPr>
        <a:xfrm>
          <a:off x="3927662" y="1084729"/>
          <a:ext cx="15398563" cy="832036"/>
          <a:chOff x="952500" y="224118"/>
          <a:chExt cx="12079941" cy="806823"/>
        </a:xfrm>
      </xdr:grpSpPr>
      <xdr:sp macro="" textlink="">
        <xdr:nvSpPr>
          <xdr:cNvPr id="3" name="TextBox 2"/>
          <xdr:cNvSpPr txBox="1"/>
        </xdr:nvSpPr>
        <xdr:spPr>
          <a:xfrm>
            <a:off x="6308911" y="224118"/>
            <a:ext cx="6723530" cy="806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n-US" sz="2800" b="1">
                <a:solidFill>
                  <a:schemeClr val="tx2">
                    <a:lumMod val="60000"/>
                    <a:lumOff val="40000"/>
                  </a:schemeClr>
                </a:solidFill>
                <a:latin typeface="Arial Unicode MS" pitchFamily="34" charset="-128"/>
                <a:ea typeface="Arial Unicode MS" pitchFamily="34" charset="-128"/>
                <a:cs typeface="Arial Unicode MS" pitchFamily="34" charset="-128"/>
              </a:rPr>
              <a:t>KPI Dashboard / Budget Evaluator</a:t>
            </a:r>
          </a:p>
        </xdr:txBody>
      </xdr:sp>
      <xdr:grpSp>
        <xdr:nvGrpSpPr>
          <xdr:cNvPr id="4" name="Group 7"/>
          <xdr:cNvGrpSpPr/>
        </xdr:nvGrpSpPr>
        <xdr:grpSpPr>
          <a:xfrm>
            <a:off x="952500" y="246529"/>
            <a:ext cx="4829736" cy="750795"/>
            <a:chOff x="952500" y="246529"/>
            <a:chExt cx="4829736" cy="750795"/>
          </a:xfrm>
        </xdr:grpSpPr>
        <xdr:sp macro="" textlink="">
          <xdr:nvSpPr>
            <xdr:cNvPr id="5" name="TextBox 4"/>
            <xdr:cNvSpPr txBox="1"/>
          </xdr:nvSpPr>
          <xdr:spPr>
            <a:xfrm>
              <a:off x="1874184" y="251012"/>
              <a:ext cx="3908052" cy="746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1100" b="1"/>
                <a:t>Anchorage School District</a:t>
              </a:r>
            </a:p>
            <a:p>
              <a:r>
                <a:rPr lang="en-US" sz="2400" b="1"/>
                <a:t>2011</a:t>
              </a:r>
              <a:r>
                <a:rPr lang="en-US" sz="2400" b="1" baseline="0"/>
                <a:t> Operations Assessment </a:t>
              </a:r>
              <a:endParaRPr lang="en-US" sz="2400" b="1"/>
            </a:p>
          </xdr:txBody>
        </xdr:sp>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0" y="246529"/>
              <a:ext cx="607260" cy="750794"/>
            </a:xfrm>
            <a:prstGeom prst="rect">
              <a:avLst/>
            </a:prstGeom>
          </xdr:spPr>
        </xdr:pic>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7</xdr:row>
      <xdr:rowOff>209550</xdr:rowOff>
    </xdr:from>
    <xdr:to>
      <xdr:col>40</xdr:col>
      <xdr:colOff>0</xdr:colOff>
      <xdr:row>7</xdr:row>
      <xdr:rowOff>978273</xdr:rowOff>
    </xdr:to>
    <xdr:grpSp>
      <xdr:nvGrpSpPr>
        <xdr:cNvPr id="2" name="Group 1"/>
        <xdr:cNvGrpSpPr/>
      </xdr:nvGrpSpPr>
      <xdr:grpSpPr>
        <a:xfrm>
          <a:off x="314325" y="581025"/>
          <a:ext cx="10420350" cy="768723"/>
          <a:chOff x="952500" y="224118"/>
          <a:chExt cx="10467975" cy="806823"/>
        </a:xfrm>
      </xdr:grpSpPr>
      <xdr:sp macro="" textlink="">
        <xdr:nvSpPr>
          <xdr:cNvPr id="3" name="TextBox 2"/>
          <xdr:cNvSpPr txBox="1"/>
        </xdr:nvSpPr>
        <xdr:spPr>
          <a:xfrm>
            <a:off x="6308911" y="224118"/>
            <a:ext cx="5111564" cy="806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n-US" sz="2800" b="1">
                <a:solidFill>
                  <a:schemeClr val="tx2">
                    <a:lumMod val="60000"/>
                    <a:lumOff val="40000"/>
                  </a:schemeClr>
                </a:solidFill>
                <a:latin typeface="Arial Unicode MS" pitchFamily="34" charset="-128"/>
                <a:ea typeface="Arial Unicode MS" pitchFamily="34" charset="-128"/>
                <a:cs typeface="Arial Unicode MS" pitchFamily="34" charset="-128"/>
              </a:rPr>
              <a:t>Employee Allocation Table</a:t>
            </a:r>
          </a:p>
        </xdr:txBody>
      </xdr:sp>
      <xdr:grpSp>
        <xdr:nvGrpSpPr>
          <xdr:cNvPr id="4" name="Group 7"/>
          <xdr:cNvGrpSpPr/>
        </xdr:nvGrpSpPr>
        <xdr:grpSpPr>
          <a:xfrm>
            <a:off x="952500" y="246529"/>
            <a:ext cx="5406221" cy="750795"/>
            <a:chOff x="952500" y="246529"/>
            <a:chExt cx="5406221" cy="750795"/>
          </a:xfrm>
        </xdr:grpSpPr>
        <xdr:sp macro="" textlink="">
          <xdr:nvSpPr>
            <xdr:cNvPr id="5" name="TextBox 4"/>
            <xdr:cNvSpPr txBox="1"/>
          </xdr:nvSpPr>
          <xdr:spPr>
            <a:xfrm>
              <a:off x="1874184" y="251012"/>
              <a:ext cx="4484537" cy="746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1100" b="1"/>
                <a:t>Anchorage School District</a:t>
              </a:r>
            </a:p>
            <a:p>
              <a:r>
                <a:rPr lang="en-US" sz="2400" b="1"/>
                <a:t>2014</a:t>
              </a:r>
              <a:r>
                <a:rPr lang="en-US" sz="2400" b="1" baseline="0"/>
                <a:t> Operations Staffing Plan</a:t>
              </a:r>
              <a:endParaRPr lang="en-US" sz="2400" b="1"/>
            </a:p>
          </xdr:txBody>
        </xdr:sp>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0" y="246529"/>
              <a:ext cx="607260" cy="750794"/>
            </a:xfrm>
            <a:prstGeom prst="rect">
              <a:avLst/>
            </a:prstGeom>
          </xdr:spPr>
        </xdr:pic>
      </xdr:grpSp>
    </xdr:grp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286992</xdr:colOff>
      <xdr:row>5</xdr:row>
      <xdr:rowOff>152400</xdr:rowOff>
    </xdr:from>
    <xdr:to>
      <xdr:col>13</xdr:col>
      <xdr:colOff>576883</xdr:colOff>
      <xdr:row>30</xdr:row>
      <xdr:rowOff>12011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107675</xdr:colOff>
      <xdr:row>1</xdr:row>
      <xdr:rowOff>146650</xdr:rowOff>
    </xdr:from>
    <xdr:to>
      <xdr:col>13</xdr:col>
      <xdr:colOff>414130</xdr:colOff>
      <xdr:row>2</xdr:row>
      <xdr:rowOff>806823</xdr:rowOff>
    </xdr:to>
    <xdr:grpSp>
      <xdr:nvGrpSpPr>
        <xdr:cNvPr id="3" name="Group 2"/>
        <xdr:cNvGrpSpPr/>
      </xdr:nvGrpSpPr>
      <xdr:grpSpPr>
        <a:xfrm>
          <a:off x="450575" y="308575"/>
          <a:ext cx="9383780" cy="822098"/>
          <a:chOff x="1046229" y="205116"/>
          <a:chExt cx="8262445" cy="825825"/>
        </a:xfrm>
      </xdr:grpSpPr>
      <xdr:sp macro="" textlink="">
        <xdr:nvSpPr>
          <xdr:cNvPr id="4" name="TextBox 3"/>
          <xdr:cNvSpPr txBox="1"/>
        </xdr:nvSpPr>
        <xdr:spPr>
          <a:xfrm>
            <a:off x="6079434" y="224118"/>
            <a:ext cx="3229240" cy="806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n-US" sz="3600" b="1">
                <a:solidFill>
                  <a:schemeClr val="tx2">
                    <a:lumMod val="60000"/>
                    <a:lumOff val="40000"/>
                  </a:schemeClr>
                </a:solidFill>
                <a:latin typeface="Arial Unicode MS" pitchFamily="34" charset="-128"/>
                <a:ea typeface="Arial Unicode MS" pitchFamily="34" charset="-128"/>
                <a:cs typeface="Arial Unicode MS" pitchFamily="34" charset="-128"/>
              </a:rPr>
              <a:t>Budget</a:t>
            </a:r>
            <a:r>
              <a:rPr lang="en-US" sz="3600" b="1" baseline="0">
                <a:solidFill>
                  <a:schemeClr val="tx2">
                    <a:lumMod val="60000"/>
                    <a:lumOff val="40000"/>
                  </a:schemeClr>
                </a:solidFill>
                <a:latin typeface="Arial Unicode MS" pitchFamily="34" charset="-128"/>
                <a:ea typeface="Arial Unicode MS" pitchFamily="34" charset="-128"/>
                <a:cs typeface="Arial Unicode MS" pitchFamily="34" charset="-128"/>
              </a:rPr>
              <a:t> Input</a:t>
            </a:r>
            <a:endParaRPr lang="en-US" sz="3600" b="1">
              <a:solidFill>
                <a:schemeClr val="tx2">
                  <a:lumMod val="60000"/>
                  <a:lumOff val="40000"/>
                </a:schemeClr>
              </a:solidFill>
              <a:latin typeface="Arial Unicode MS" pitchFamily="34" charset="-128"/>
              <a:ea typeface="Arial Unicode MS" pitchFamily="34" charset="-128"/>
              <a:cs typeface="Arial Unicode MS" pitchFamily="34" charset="-128"/>
            </a:endParaRPr>
          </a:p>
        </xdr:txBody>
      </xdr:sp>
      <xdr:grpSp>
        <xdr:nvGrpSpPr>
          <xdr:cNvPr id="5" name="Group 7"/>
          <xdr:cNvGrpSpPr/>
        </xdr:nvGrpSpPr>
        <xdr:grpSpPr>
          <a:xfrm>
            <a:off x="1046229" y="205116"/>
            <a:ext cx="4736007" cy="792208"/>
            <a:chOff x="1046229" y="205116"/>
            <a:chExt cx="4736007" cy="792208"/>
          </a:xfrm>
        </xdr:grpSpPr>
        <xdr:sp macro="" textlink="">
          <xdr:nvSpPr>
            <xdr:cNvPr id="6" name="TextBox 5"/>
            <xdr:cNvSpPr txBox="1"/>
          </xdr:nvSpPr>
          <xdr:spPr>
            <a:xfrm>
              <a:off x="1874184" y="251012"/>
              <a:ext cx="3908052" cy="746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1100" b="1"/>
                <a:t>Anchorage School District</a:t>
              </a:r>
            </a:p>
            <a:p>
              <a:r>
                <a:rPr lang="en-US" sz="2400" b="1"/>
                <a:t>2011</a:t>
              </a:r>
              <a:r>
                <a:rPr lang="en-US" sz="2400" b="1" baseline="0"/>
                <a:t> Operations Assessment </a:t>
              </a:r>
              <a:endParaRPr lang="en-US" sz="2400" b="1"/>
            </a:p>
          </xdr:txBody>
        </xdr:sp>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6229" y="205116"/>
              <a:ext cx="607260" cy="750794"/>
            </a:xfrm>
            <a:prstGeom prst="rect">
              <a:avLst/>
            </a:prstGeom>
          </xdr:spPr>
        </xdr:pic>
      </xdr:grp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xdr:row>
      <xdr:rowOff>0</xdr:rowOff>
    </xdr:from>
    <xdr:to>
      <xdr:col>10</xdr:col>
      <xdr:colOff>904875</xdr:colOff>
      <xdr:row>2</xdr:row>
      <xdr:rowOff>806823</xdr:rowOff>
    </xdr:to>
    <xdr:grpSp>
      <xdr:nvGrpSpPr>
        <xdr:cNvPr id="2" name="Group 1"/>
        <xdr:cNvGrpSpPr/>
      </xdr:nvGrpSpPr>
      <xdr:grpSpPr>
        <a:xfrm>
          <a:off x="314325" y="238125"/>
          <a:ext cx="8867775" cy="806823"/>
          <a:chOff x="952500" y="224118"/>
          <a:chExt cx="8629650" cy="806823"/>
        </a:xfrm>
      </xdr:grpSpPr>
      <xdr:sp macro="" textlink="">
        <xdr:nvSpPr>
          <xdr:cNvPr id="3" name="TextBox 2"/>
          <xdr:cNvSpPr txBox="1"/>
        </xdr:nvSpPr>
        <xdr:spPr>
          <a:xfrm>
            <a:off x="6308911" y="224118"/>
            <a:ext cx="3273239" cy="806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n-US" sz="3600" b="1">
                <a:solidFill>
                  <a:schemeClr val="tx2">
                    <a:lumMod val="60000"/>
                    <a:lumOff val="40000"/>
                  </a:schemeClr>
                </a:solidFill>
                <a:latin typeface="Arial Unicode MS" pitchFamily="34" charset="-128"/>
                <a:ea typeface="Arial Unicode MS" pitchFamily="34" charset="-128"/>
                <a:cs typeface="Arial Unicode MS" pitchFamily="34" charset="-128"/>
              </a:rPr>
              <a:t>Heat Map</a:t>
            </a:r>
          </a:p>
        </xdr:txBody>
      </xdr:sp>
      <xdr:grpSp>
        <xdr:nvGrpSpPr>
          <xdr:cNvPr id="4" name="Group 7"/>
          <xdr:cNvGrpSpPr/>
        </xdr:nvGrpSpPr>
        <xdr:grpSpPr>
          <a:xfrm>
            <a:off x="952500" y="246529"/>
            <a:ext cx="4829736" cy="750795"/>
            <a:chOff x="952500" y="246529"/>
            <a:chExt cx="4829736" cy="750795"/>
          </a:xfrm>
        </xdr:grpSpPr>
        <xdr:sp macro="" textlink="">
          <xdr:nvSpPr>
            <xdr:cNvPr id="5" name="TextBox 4"/>
            <xdr:cNvSpPr txBox="1"/>
          </xdr:nvSpPr>
          <xdr:spPr>
            <a:xfrm>
              <a:off x="1874184" y="251012"/>
              <a:ext cx="3908052" cy="746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1100" b="1"/>
                <a:t>Anchorage School District</a:t>
              </a:r>
            </a:p>
            <a:p>
              <a:r>
                <a:rPr lang="en-US" sz="2400" b="1"/>
                <a:t>2013</a:t>
              </a:r>
              <a:r>
                <a:rPr lang="en-US" sz="2400" b="1" baseline="0"/>
                <a:t> Operations Assessment </a:t>
              </a:r>
              <a:endParaRPr lang="en-US" sz="2400" b="1"/>
            </a:p>
          </xdr:txBody>
        </xdr:sp>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0" y="246529"/>
              <a:ext cx="607260" cy="750794"/>
            </a:xfrm>
            <a:prstGeom prst="rect">
              <a:avLst/>
            </a:prstGeom>
          </xdr:spPr>
        </xdr:pic>
      </xdr:grpSp>
    </xdr:grpSp>
    <xdr:clientData/>
  </xdr:twoCellAnchor>
  <mc:AlternateContent xmlns:mc="http://schemas.openxmlformats.org/markup-compatibility/2006">
    <mc:Choice xmlns:a14="http://schemas.microsoft.com/office/drawing/2010/main" Requires="a14">
      <xdr:twoCellAnchor>
        <xdr:from>
          <xdr:col>7</xdr:col>
          <xdr:colOff>317500</xdr:colOff>
          <xdr:row>7</xdr:row>
          <xdr:rowOff>0</xdr:rowOff>
        </xdr:from>
        <xdr:to>
          <xdr:col>7</xdr:col>
          <xdr:colOff>596900</xdr:colOff>
          <xdr:row>11</xdr:row>
          <xdr:rowOff>25400</xdr:rowOff>
        </xdr:to>
        <xdr:sp macro="" textlink="">
          <xdr:nvSpPr>
            <xdr:cNvPr id="5984258" name="Spinner 2" hidden="1">
              <a:extLst>
                <a:ext uri="{63B3BB69-23CF-44E3-9099-C40C66FF867C}">
                  <a14:compatExt spid="_x0000_s59842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317500</xdr:colOff>
          <xdr:row>7</xdr:row>
          <xdr:rowOff>0</xdr:rowOff>
        </xdr:from>
        <xdr:to>
          <xdr:col>8</xdr:col>
          <xdr:colOff>596900</xdr:colOff>
          <xdr:row>11</xdr:row>
          <xdr:rowOff>25400</xdr:rowOff>
        </xdr:to>
        <xdr:sp macro="" textlink="">
          <xdr:nvSpPr>
            <xdr:cNvPr id="5984259" name="Spinner 3" hidden="1">
              <a:extLst>
                <a:ext uri="{63B3BB69-23CF-44E3-9099-C40C66FF867C}">
                  <a14:compatExt spid="_x0000_s59842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304800</xdr:colOff>
          <xdr:row>7</xdr:row>
          <xdr:rowOff>0</xdr:rowOff>
        </xdr:from>
        <xdr:to>
          <xdr:col>9</xdr:col>
          <xdr:colOff>596900</xdr:colOff>
          <xdr:row>11</xdr:row>
          <xdr:rowOff>25400</xdr:rowOff>
        </xdr:to>
        <xdr:sp macro="" textlink="">
          <xdr:nvSpPr>
            <xdr:cNvPr id="5984260" name="Spinner 4" hidden="1">
              <a:extLst>
                <a:ext uri="{63B3BB69-23CF-44E3-9099-C40C66FF867C}">
                  <a14:compatExt spid="_x0000_s5984260"/>
                </a:ext>
              </a:extLst>
            </xdr:cNvPr>
            <xdr:cNvSpPr/>
          </xdr:nvSpPr>
          <xdr:spPr>
            <a:xfrm>
              <a:off x="0" y="0"/>
              <a:ext cx="0" cy="0"/>
            </a:xfrm>
            <a:prstGeom prst="rect">
              <a:avLst/>
            </a:prstGeom>
          </xdr:spPr>
        </xdr:sp>
        <xdr:clientData fLocksWithSheet="0"/>
      </xdr:twoCellAnchor>
    </mc:Choice>
    <mc:Fallback/>
  </mc:AlternateContent>
  <xdr:oneCellAnchor>
    <xdr:from>
      <xdr:col>1</xdr:col>
      <xdr:colOff>66675</xdr:colOff>
      <xdr:row>14</xdr:row>
      <xdr:rowOff>409575</xdr:rowOff>
    </xdr:from>
    <xdr:ext cx="971549" cy="952500"/>
    <xdr:sp macro="" textlink="">
      <xdr:nvSpPr>
        <xdr:cNvPr id="7" name="TextBox 6"/>
        <xdr:cNvSpPr txBox="1"/>
      </xdr:nvSpPr>
      <xdr:spPr>
        <a:xfrm>
          <a:off x="257175" y="3209925"/>
          <a:ext cx="971549" cy="9525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xdr:col>
      <xdr:colOff>247650</xdr:colOff>
      <xdr:row>5</xdr:row>
      <xdr:rowOff>66675</xdr:rowOff>
    </xdr:from>
    <xdr:to>
      <xdr:col>12</xdr:col>
      <xdr:colOff>171450</xdr:colOff>
      <xdr:row>37</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247650</xdr:colOff>
      <xdr:row>5</xdr:row>
      <xdr:rowOff>66675</xdr:rowOff>
    </xdr:from>
    <xdr:to>
      <xdr:col>24</xdr:col>
      <xdr:colOff>171450</xdr:colOff>
      <xdr:row>37</xdr:row>
      <xdr:rowOff>104775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247650</xdr:colOff>
      <xdr:row>43</xdr:row>
      <xdr:rowOff>66675</xdr:rowOff>
    </xdr:from>
    <xdr:to>
      <xdr:col>12</xdr:col>
      <xdr:colOff>171450</xdr:colOff>
      <xdr:row>75</xdr:row>
      <xdr:rowOff>104775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244929</xdr:colOff>
      <xdr:row>1</xdr:row>
      <xdr:rowOff>176893</xdr:rowOff>
    </xdr:from>
    <xdr:to>
      <xdr:col>24</xdr:col>
      <xdr:colOff>258536</xdr:colOff>
      <xdr:row>1</xdr:row>
      <xdr:rowOff>1251856</xdr:rowOff>
    </xdr:to>
    <xdr:grpSp>
      <xdr:nvGrpSpPr>
        <xdr:cNvPr id="6" name="Group 5"/>
        <xdr:cNvGrpSpPr/>
      </xdr:nvGrpSpPr>
      <xdr:grpSpPr>
        <a:xfrm>
          <a:off x="1006929" y="344981"/>
          <a:ext cx="12631431" cy="1074963"/>
          <a:chOff x="1177102" y="145790"/>
          <a:chExt cx="8131572" cy="937357"/>
        </a:xfrm>
      </xdr:grpSpPr>
      <xdr:sp macro="" textlink="">
        <xdr:nvSpPr>
          <xdr:cNvPr id="7" name="TextBox 6"/>
          <xdr:cNvSpPr txBox="1"/>
        </xdr:nvSpPr>
        <xdr:spPr>
          <a:xfrm>
            <a:off x="6079434" y="224118"/>
            <a:ext cx="3229240" cy="806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n-US" sz="3600" b="1">
                <a:solidFill>
                  <a:schemeClr val="tx2">
                    <a:lumMod val="60000"/>
                    <a:lumOff val="40000"/>
                  </a:schemeClr>
                </a:solidFill>
                <a:latin typeface="Arial Unicode MS" pitchFamily="34" charset="-128"/>
                <a:ea typeface="Arial Unicode MS" pitchFamily="34" charset="-128"/>
                <a:cs typeface="Arial Unicode MS" pitchFamily="34" charset="-128"/>
              </a:rPr>
              <a:t>KPI Radar Charts</a:t>
            </a:r>
          </a:p>
        </xdr:txBody>
      </xdr:sp>
      <xdr:grpSp>
        <xdr:nvGrpSpPr>
          <xdr:cNvPr id="8" name="Group 7"/>
          <xdr:cNvGrpSpPr/>
        </xdr:nvGrpSpPr>
        <xdr:grpSpPr>
          <a:xfrm>
            <a:off x="1177102" y="145790"/>
            <a:ext cx="5234918" cy="937357"/>
            <a:chOff x="1177102" y="145790"/>
            <a:chExt cx="5234918" cy="937357"/>
          </a:xfrm>
        </xdr:grpSpPr>
        <xdr:sp macro="" textlink="">
          <xdr:nvSpPr>
            <xdr:cNvPr id="9" name="TextBox 8"/>
            <xdr:cNvSpPr txBox="1"/>
          </xdr:nvSpPr>
          <xdr:spPr>
            <a:xfrm>
              <a:off x="1874184" y="145790"/>
              <a:ext cx="4537836" cy="9373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2000" b="1"/>
                <a:t>Anchorage School District</a:t>
              </a:r>
            </a:p>
            <a:p>
              <a:r>
                <a:rPr lang="en-US" sz="4000" b="1"/>
                <a:t>2013</a:t>
              </a:r>
              <a:r>
                <a:rPr lang="en-US" sz="4000" b="1" baseline="0"/>
                <a:t> Operations Assessment </a:t>
              </a:r>
              <a:endParaRPr lang="en-US" sz="4000" b="1"/>
            </a:p>
          </xdr:txBody>
        </xdr:sp>
        <xdr:pic>
          <xdr:nvPicPr>
            <xdr:cNvPr id="10" name="Picture 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77102" y="205116"/>
              <a:ext cx="471142" cy="750794"/>
            </a:xfrm>
            <a:prstGeom prst="rect">
              <a:avLst/>
            </a:prstGeom>
          </xdr:spPr>
        </xdr:pic>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38098</xdr:colOff>
      <xdr:row>42</xdr:row>
      <xdr:rowOff>76201</xdr:rowOff>
    </xdr:from>
    <xdr:to>
      <xdr:col>10</xdr:col>
      <xdr:colOff>981074</xdr:colOff>
      <xdr:row>52</xdr:row>
      <xdr:rowOff>133351</xdr:rowOff>
    </xdr:to>
    <xdr:graphicFrame macro="">
      <xdr:nvGraphicFramePr>
        <xdr:cNvPr id="2"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19049</xdr:colOff>
      <xdr:row>31</xdr:row>
      <xdr:rowOff>0</xdr:rowOff>
    </xdr:from>
    <xdr:to>
      <xdr:col>10</xdr:col>
      <xdr:colOff>990599</xdr:colOff>
      <xdr:row>40</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59122</xdr:colOff>
      <xdr:row>0</xdr:row>
      <xdr:rowOff>85397</xdr:rowOff>
    </xdr:from>
    <xdr:to>
      <xdr:col>10</xdr:col>
      <xdr:colOff>70617</xdr:colOff>
      <xdr:row>4</xdr:row>
      <xdr:rowOff>40848</xdr:rowOff>
    </xdr:to>
    <xdr:pic>
      <xdr:nvPicPr>
        <xdr:cNvPr id="3" name="Picture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79225" y="85397"/>
          <a:ext cx="707806" cy="875106"/>
        </a:xfrm>
        <a:prstGeom prst="rect">
          <a:avLst/>
        </a:prstGeom>
      </xdr:spPr>
    </xdr:pic>
    <xdr:clientData/>
  </xdr:twoCellAnchor>
  <xdr:twoCellAnchor editAs="oneCell">
    <xdr:from>
      <xdr:col>1</xdr:col>
      <xdr:colOff>39414</xdr:colOff>
      <xdr:row>192</xdr:row>
      <xdr:rowOff>22312</xdr:rowOff>
    </xdr:from>
    <xdr:to>
      <xdr:col>3</xdr:col>
      <xdr:colOff>426983</xdr:colOff>
      <xdr:row>194</xdr:row>
      <xdr:rowOff>152485</xdr:rowOff>
    </xdr:to>
    <xdr:pic>
      <xdr:nvPicPr>
        <xdr:cNvPr id="5" name="Pictur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8483" y="32808019"/>
          <a:ext cx="1340069" cy="4586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Employee%20Allocation%201.12.3%20Program%20Evaluation.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udget%201.12.3%20Program%20Evaluatio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13">
          <cell r="G13">
            <v>1</v>
          </cell>
          <cell r="I13">
            <v>0.5</v>
          </cell>
          <cell r="J13">
            <v>1</v>
          </cell>
        </row>
        <row r="14">
          <cell r="G14">
            <v>1</v>
          </cell>
          <cell r="J14">
            <v>1</v>
          </cell>
        </row>
        <row r="15">
          <cell r="G15">
            <v>1</v>
          </cell>
          <cell r="J15">
            <v>1</v>
          </cell>
        </row>
        <row r="16">
          <cell r="G16">
            <v>1</v>
          </cell>
          <cell r="J16">
            <v>1</v>
          </cell>
        </row>
        <row r="17">
          <cell r="G17">
            <v>1</v>
          </cell>
          <cell r="J17">
            <v>1</v>
          </cell>
        </row>
        <row r="18">
          <cell r="G18">
            <v>1</v>
          </cell>
          <cell r="J18">
            <v>1</v>
          </cell>
        </row>
        <row r="19">
          <cell r="G19">
            <v>1</v>
          </cell>
          <cell r="J19">
            <v>1</v>
          </cell>
        </row>
        <row r="20">
          <cell r="G20">
            <v>1</v>
          </cell>
          <cell r="J20">
            <v>1</v>
          </cell>
        </row>
        <row r="21">
          <cell r="G21">
            <v>1</v>
          </cell>
          <cell r="J21">
            <v>1</v>
          </cell>
        </row>
        <row r="22">
          <cell r="G22">
            <v>1</v>
          </cell>
          <cell r="J22">
            <v>1</v>
          </cell>
        </row>
        <row r="23">
          <cell r="G23">
            <v>1</v>
          </cell>
          <cell r="J23">
            <v>1</v>
          </cell>
        </row>
        <row r="24">
          <cell r="G24">
            <v>1</v>
          </cell>
          <cell r="J24">
            <v>1</v>
          </cell>
        </row>
        <row r="25">
          <cell r="G25">
            <v>1</v>
          </cell>
          <cell r="J25">
            <v>1</v>
          </cell>
        </row>
        <row r="26">
          <cell r="G26">
            <v>1</v>
          </cell>
          <cell r="J26">
            <v>1</v>
          </cell>
        </row>
        <row r="27">
          <cell r="G27">
            <v>1</v>
          </cell>
          <cell r="J27">
            <v>1</v>
          </cell>
        </row>
        <row r="28">
          <cell r="G28">
            <v>1</v>
          </cell>
          <cell r="J28">
            <v>1</v>
          </cell>
        </row>
        <row r="29">
          <cell r="G29">
            <v>1</v>
          </cell>
          <cell r="J29">
            <v>1</v>
          </cell>
        </row>
        <row r="30">
          <cell r="G30">
            <v>1</v>
          </cell>
          <cell r="J30">
            <v>1</v>
          </cell>
        </row>
        <row r="31">
          <cell r="G31">
            <v>1</v>
          </cell>
          <cell r="J31">
            <v>1</v>
          </cell>
        </row>
        <row r="32">
          <cell r="G32">
            <v>1</v>
          </cell>
          <cell r="J32">
            <v>1</v>
          </cell>
        </row>
        <row r="33">
          <cell r="G33">
            <v>1</v>
          </cell>
          <cell r="J33">
            <v>1</v>
          </cell>
        </row>
        <row r="34">
          <cell r="G34">
            <v>1</v>
          </cell>
          <cell r="I34">
            <v>0.5</v>
          </cell>
          <cell r="J34">
            <v>1</v>
          </cell>
        </row>
        <row r="35">
          <cell r="G35">
            <v>1</v>
          </cell>
          <cell r="J35">
            <v>1</v>
          </cell>
        </row>
        <row r="36">
          <cell r="G36">
            <v>1</v>
          </cell>
          <cell r="J36">
            <v>1</v>
          </cell>
        </row>
        <row r="37">
          <cell r="G37">
            <v>1</v>
          </cell>
          <cell r="J37">
            <v>1</v>
          </cell>
        </row>
        <row r="38">
          <cell r="G38">
            <v>1</v>
          </cell>
          <cell r="J38">
            <v>1</v>
          </cell>
        </row>
        <row r="39">
          <cell r="G39">
            <v>1</v>
          </cell>
          <cell r="J39">
            <v>1</v>
          </cell>
        </row>
        <row r="40">
          <cell r="G40">
            <v>1</v>
          </cell>
          <cell r="J40">
            <v>1</v>
          </cell>
        </row>
        <row r="41">
          <cell r="G41">
            <v>1</v>
          </cell>
          <cell r="J41">
            <v>1</v>
          </cell>
        </row>
        <row r="42">
          <cell r="G42">
            <v>1</v>
          </cell>
          <cell r="J42">
            <v>1</v>
          </cell>
        </row>
        <row r="43">
          <cell r="G43">
            <v>1</v>
          </cell>
          <cell r="J43">
            <v>1</v>
          </cell>
        </row>
        <row r="44">
          <cell r="G44">
            <v>1</v>
          </cell>
          <cell r="J44">
            <v>1</v>
          </cell>
        </row>
        <row r="45">
          <cell r="G45">
            <v>1</v>
          </cell>
          <cell r="J45">
            <v>1</v>
          </cell>
        </row>
        <row r="46">
          <cell r="G46">
            <v>1</v>
          </cell>
          <cell r="J46">
            <v>1</v>
          </cell>
        </row>
        <row r="47">
          <cell r="G47">
            <v>1</v>
          </cell>
          <cell r="J47">
            <v>1</v>
          </cell>
        </row>
        <row r="48">
          <cell r="G48">
            <v>1</v>
          </cell>
          <cell r="J48">
            <v>1</v>
          </cell>
        </row>
        <row r="49">
          <cell r="G49">
            <v>1</v>
          </cell>
          <cell r="J49">
            <v>1</v>
          </cell>
        </row>
        <row r="50">
          <cell r="G50">
            <v>1</v>
          </cell>
          <cell r="J50">
            <v>1</v>
          </cell>
        </row>
        <row r="51">
          <cell r="G51">
            <v>1</v>
          </cell>
          <cell r="J51">
            <v>1</v>
          </cell>
        </row>
        <row r="52">
          <cell r="G52">
            <v>1</v>
          </cell>
          <cell r="J52">
            <v>1</v>
          </cell>
        </row>
        <row r="53">
          <cell r="G53">
            <v>1</v>
          </cell>
        </row>
        <row r="54">
          <cell r="G54">
            <v>1</v>
          </cell>
          <cell r="J54">
            <v>1</v>
          </cell>
        </row>
        <row r="55">
          <cell r="G55">
            <v>1</v>
          </cell>
          <cell r="J55">
            <v>1</v>
          </cell>
        </row>
        <row r="56">
          <cell r="G56">
            <v>1</v>
          </cell>
          <cell r="J56">
            <v>1</v>
          </cell>
        </row>
        <row r="57">
          <cell r="G57">
            <v>1</v>
          </cell>
          <cell r="J57">
            <v>1</v>
          </cell>
        </row>
        <row r="58">
          <cell r="G58">
            <v>1</v>
          </cell>
          <cell r="I58">
            <v>1</v>
          </cell>
          <cell r="J58">
            <v>1</v>
          </cell>
        </row>
        <row r="59">
          <cell r="G59">
            <v>1</v>
          </cell>
          <cell r="J59">
            <v>1</v>
          </cell>
        </row>
        <row r="60">
          <cell r="G60">
            <v>1</v>
          </cell>
          <cell r="J60">
            <v>1</v>
          </cell>
        </row>
        <row r="61">
          <cell r="G61">
            <v>1</v>
          </cell>
          <cell r="J61">
            <v>1</v>
          </cell>
        </row>
        <row r="62">
          <cell r="G62">
            <v>1</v>
          </cell>
          <cell r="J62">
            <v>1</v>
          </cell>
        </row>
        <row r="63">
          <cell r="G63">
            <v>1</v>
          </cell>
          <cell r="J63">
            <v>1</v>
          </cell>
        </row>
        <row r="64">
          <cell r="G64">
            <v>1</v>
          </cell>
          <cell r="J64">
            <v>1</v>
          </cell>
        </row>
        <row r="65">
          <cell r="G65">
            <v>1</v>
          </cell>
          <cell r="J65">
            <v>1</v>
          </cell>
        </row>
        <row r="66">
          <cell r="G66">
            <v>1</v>
          </cell>
          <cell r="J66">
            <v>1</v>
          </cell>
        </row>
        <row r="67">
          <cell r="G67">
            <v>1</v>
          </cell>
          <cell r="J67">
            <v>1</v>
          </cell>
        </row>
        <row r="68">
          <cell r="G68">
            <v>1</v>
          </cell>
          <cell r="J68">
            <v>1</v>
          </cell>
        </row>
        <row r="69">
          <cell r="G69">
            <v>1</v>
          </cell>
          <cell r="J69">
            <v>1</v>
          </cell>
        </row>
        <row r="70">
          <cell r="G70">
            <v>1</v>
          </cell>
          <cell r="J70">
            <v>1</v>
          </cell>
        </row>
        <row r="71">
          <cell r="G71">
            <v>1</v>
          </cell>
          <cell r="J71">
            <v>1</v>
          </cell>
        </row>
        <row r="72">
          <cell r="G72">
            <v>1</v>
          </cell>
          <cell r="J72">
            <v>1</v>
          </cell>
        </row>
        <row r="73">
          <cell r="G73">
            <v>1</v>
          </cell>
        </row>
        <row r="74">
          <cell r="G74">
            <v>1</v>
          </cell>
        </row>
        <row r="75">
          <cell r="G75">
            <v>1</v>
          </cell>
        </row>
        <row r="76">
          <cell r="G76">
            <v>1</v>
          </cell>
        </row>
        <row r="77">
          <cell r="G77">
            <v>1</v>
          </cell>
        </row>
        <row r="78">
          <cell r="G78">
            <v>1</v>
          </cell>
        </row>
        <row r="79">
          <cell r="G79">
            <v>1</v>
          </cell>
        </row>
        <row r="80">
          <cell r="G80">
            <v>1</v>
          </cell>
        </row>
        <row r="81">
          <cell r="G81">
            <v>1</v>
          </cell>
          <cell r="H81">
            <v>1</v>
          </cell>
          <cell r="I81">
            <v>4</v>
          </cell>
        </row>
        <row r="82">
          <cell r="G82">
            <v>1</v>
          </cell>
          <cell r="H82">
            <v>1</v>
          </cell>
        </row>
        <row r="83">
          <cell r="G83">
            <v>1</v>
          </cell>
          <cell r="H83">
            <v>1</v>
          </cell>
        </row>
        <row r="84">
          <cell r="G84">
            <v>1</v>
          </cell>
          <cell r="H84">
            <v>1</v>
          </cell>
        </row>
        <row r="85">
          <cell r="G85">
            <v>1</v>
          </cell>
          <cell r="H85">
            <v>1</v>
          </cell>
        </row>
        <row r="86">
          <cell r="G86">
            <v>1</v>
          </cell>
          <cell r="H86">
            <v>1</v>
          </cell>
        </row>
        <row r="87">
          <cell r="G87">
            <v>1</v>
          </cell>
          <cell r="H87">
            <v>1</v>
          </cell>
          <cell r="I87">
            <v>3.5</v>
          </cell>
        </row>
        <row r="88">
          <cell r="G88">
            <v>1</v>
          </cell>
          <cell r="H88">
            <v>1</v>
          </cell>
        </row>
        <row r="89">
          <cell r="G89">
            <v>1</v>
          </cell>
          <cell r="H89">
            <v>1</v>
          </cell>
        </row>
        <row r="90">
          <cell r="G90">
            <v>1</v>
          </cell>
          <cell r="H90">
            <v>1</v>
          </cell>
        </row>
        <row r="91">
          <cell r="G91">
            <v>1</v>
          </cell>
          <cell r="H91">
            <v>0</v>
          </cell>
        </row>
        <row r="92">
          <cell r="G92">
            <v>1</v>
          </cell>
          <cell r="H92">
            <v>0</v>
          </cell>
        </row>
        <row r="93">
          <cell r="F93">
            <v>0</v>
          </cell>
          <cell r="G93">
            <v>1</v>
          </cell>
          <cell r="J93">
            <v>1</v>
          </cell>
        </row>
        <row r="94">
          <cell r="F94">
            <v>0</v>
          </cell>
          <cell r="G94">
            <v>1</v>
          </cell>
          <cell r="J94">
            <v>1</v>
          </cell>
        </row>
        <row r="95">
          <cell r="F95">
            <v>0</v>
          </cell>
          <cell r="G95">
            <v>1</v>
          </cell>
          <cell r="H95">
            <v>1</v>
          </cell>
          <cell r="I95">
            <v>3</v>
          </cell>
        </row>
      </sheetData>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
          <cell r="G7">
            <v>1</v>
          </cell>
          <cell r="H7">
            <v>91035</v>
          </cell>
        </row>
        <row r="8">
          <cell r="G8">
            <v>3</v>
          </cell>
          <cell r="H8">
            <v>141845</v>
          </cell>
        </row>
        <row r="9">
          <cell r="G9">
            <v>2</v>
          </cell>
          <cell r="H9">
            <v>96451</v>
          </cell>
        </row>
        <row r="10">
          <cell r="H10">
            <v>5500</v>
          </cell>
        </row>
        <row r="11">
          <cell r="H11">
            <v>15000</v>
          </cell>
        </row>
        <row r="12">
          <cell r="G12">
            <v>10</v>
          </cell>
          <cell r="H12">
            <v>576753</v>
          </cell>
        </row>
        <row r="13">
          <cell r="G13">
            <v>33</v>
          </cell>
          <cell r="H13">
            <v>840438.82352941181</v>
          </cell>
        </row>
        <row r="14">
          <cell r="H14">
            <v>0</v>
          </cell>
        </row>
        <row r="15">
          <cell r="G15">
            <v>49</v>
          </cell>
        </row>
        <row r="16">
          <cell r="H16">
            <v>3499.6626506024099</v>
          </cell>
        </row>
        <row r="17">
          <cell r="H17">
            <v>589050.84337349399</v>
          </cell>
        </row>
        <row r="18">
          <cell r="H18">
            <v>49697.807228915663</v>
          </cell>
        </row>
        <row r="19">
          <cell r="H19">
            <v>2687.3253012048194</v>
          </cell>
        </row>
        <row r="20">
          <cell r="H20">
            <v>114802.86746987952</v>
          </cell>
        </row>
        <row r="21">
          <cell r="H21">
            <v>26952.361445783135</v>
          </cell>
        </row>
        <row r="22">
          <cell r="H22">
            <v>318030.07228915661</v>
          </cell>
        </row>
        <row r="25">
          <cell r="H25">
            <v>87000</v>
          </cell>
        </row>
        <row r="26">
          <cell r="H26">
            <v>21005</v>
          </cell>
        </row>
        <row r="27">
          <cell r="H27">
            <v>38993</v>
          </cell>
        </row>
        <row r="28">
          <cell r="H28">
            <v>6995</v>
          </cell>
        </row>
        <row r="29">
          <cell r="H29">
            <v>1100</v>
          </cell>
        </row>
        <row r="30">
          <cell r="H30">
            <v>9000</v>
          </cell>
        </row>
        <row r="31">
          <cell r="H31">
            <v>12800</v>
          </cell>
        </row>
        <row r="32">
          <cell r="H32">
            <v>0</v>
          </cell>
        </row>
        <row r="34">
          <cell r="H34">
            <v>2599.84</v>
          </cell>
        </row>
        <row r="35">
          <cell r="H35">
            <v>200</v>
          </cell>
        </row>
        <row r="36">
          <cell r="H36">
            <v>200</v>
          </cell>
        </row>
        <row r="37">
          <cell r="H37">
            <v>0</v>
          </cell>
        </row>
        <row r="38">
          <cell r="H38">
            <v>16880.8</v>
          </cell>
        </row>
        <row r="39">
          <cell r="H39">
            <v>6.4</v>
          </cell>
        </row>
        <row r="40">
          <cell r="H40">
            <v>26147.200000000001</v>
          </cell>
        </row>
        <row r="41">
          <cell r="H41">
            <v>547114.4</v>
          </cell>
        </row>
        <row r="43">
          <cell r="H43">
            <v>11500</v>
          </cell>
        </row>
        <row r="44">
          <cell r="H44">
            <v>4589</v>
          </cell>
        </row>
        <row r="45">
          <cell r="H45">
            <v>20717</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 Type="http://schemas.openxmlformats.org/officeDocument/2006/relationships/ctrlProp" Target="../ctrlProps/ctrlProp9.xml"/><Relationship Id="rId12" Type="http://schemas.openxmlformats.org/officeDocument/2006/relationships/comments" Target="../comments1.xml"/><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7" Type="http://schemas.openxmlformats.org/officeDocument/2006/relationships/ctrlProp" Target="../ctrlProps/ctrlProp5.xml"/><Relationship Id="rId8" Type="http://schemas.openxmlformats.org/officeDocument/2006/relationships/ctrlProp" Target="../ctrlProps/ctrlProp6.xml"/><Relationship Id="rId9" Type="http://schemas.openxmlformats.org/officeDocument/2006/relationships/ctrlProp" Target="../ctrlProps/ctrlProp7.xml"/><Relationship Id="rId10"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0.xml"/><Relationship Id="rId4" Type="http://schemas.openxmlformats.org/officeDocument/2006/relationships/ctrlProp" Target="../ctrlProps/ctrlProp11.xml"/><Relationship Id="rId5" Type="http://schemas.openxmlformats.org/officeDocument/2006/relationships/ctrlProp" Target="../ctrlProps/ctrlProp12.xml"/><Relationship Id="rId1" Type="http://schemas.openxmlformats.org/officeDocument/2006/relationships/drawing" Target="../drawings/drawing6.xml"/><Relationship Id="rId2"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4.vml"/><Relationship Id="rId3"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01" enableFormatConditionsCalculation="0">
    <tabColor rgb="FFFFFF00"/>
    <pageSetUpPr fitToPage="1"/>
  </sheetPr>
  <dimension ref="A1:AD72"/>
  <sheetViews>
    <sheetView tabSelected="1" topLeftCell="F27" workbookViewId="0">
      <selection activeCell="AB61" sqref="AB61"/>
    </sheetView>
  </sheetViews>
  <sheetFormatPr baseColWidth="10" defaultColWidth="10.6640625" defaultRowHeight="12" x14ac:dyDescent="0"/>
  <cols>
    <col min="1" max="1" width="2.5" style="1" customWidth="1"/>
    <col min="2" max="2" width="10.5" style="1" customWidth="1"/>
    <col min="3" max="3" width="0.83203125" style="1" customWidth="1"/>
    <col min="4" max="4" width="7.33203125" style="1" customWidth="1"/>
    <col min="5" max="5" width="28.5" style="1" customWidth="1"/>
    <col min="6" max="6" width="1" style="1" customWidth="1"/>
    <col min="7" max="7" width="10.33203125" style="2" customWidth="1"/>
    <col min="8" max="8" width="5.83203125" style="1" customWidth="1"/>
    <col min="9" max="9" width="12.6640625" style="1" customWidth="1"/>
    <col min="10" max="10" width="10.33203125" style="2" customWidth="1"/>
    <col min="11" max="11" width="5.83203125" style="1" customWidth="1"/>
    <col min="12" max="12" width="12.6640625" style="1" customWidth="1"/>
    <col min="13" max="13" width="10.33203125" style="2" customWidth="1"/>
    <col min="14" max="14" width="5.83203125" style="1" customWidth="1"/>
    <col min="15" max="15" width="12.6640625" style="1" customWidth="1"/>
    <col min="16" max="16" width="10.33203125" style="2" customWidth="1"/>
    <col min="17" max="17" width="5.83203125" style="1" customWidth="1"/>
    <col min="18" max="18" width="12.6640625" style="1" customWidth="1"/>
    <col min="19" max="19" width="10.33203125" style="2" customWidth="1"/>
    <col min="20" max="20" width="5.83203125" style="1" customWidth="1"/>
    <col min="21" max="21" width="12.6640625" style="1" customWidth="1"/>
    <col min="22" max="22" width="4.1640625" style="1" customWidth="1"/>
    <col min="23" max="24" width="0.83203125" style="1" customWidth="1"/>
    <col min="25" max="25" width="2" style="1" customWidth="1"/>
    <col min="26" max="26" width="10.6640625" style="1"/>
    <col min="27" max="29" width="15" style="1" customWidth="1"/>
    <col min="30" max="30" width="1.83203125" style="1" customWidth="1"/>
    <col min="31" max="16384" width="10.6640625" style="1"/>
  </cols>
  <sheetData>
    <row r="1" spans="1:30" ht="12.75" customHeight="1" thickBot="1">
      <c r="A1" s="619" t="s">
        <v>288</v>
      </c>
    </row>
    <row r="2" spans="1:30" ht="5" customHeight="1">
      <c r="B2" s="711" t="str">
        <f ca="1">OFFSET(Calculation!K23,Calculation!$E$5,0,1,1)</f>
        <v>Girdwood School (220/GI)</v>
      </c>
      <c r="C2" s="3"/>
      <c r="D2" s="485"/>
      <c r="E2" s="3"/>
      <c r="F2" s="3"/>
      <c r="G2" s="4"/>
      <c r="H2" s="3"/>
      <c r="I2" s="3"/>
      <c r="J2" s="4"/>
      <c r="K2" s="3"/>
      <c r="L2" s="3"/>
      <c r="M2" s="4"/>
      <c r="N2" s="3"/>
      <c r="O2" s="3"/>
      <c r="P2" s="4"/>
      <c r="Q2" s="3"/>
      <c r="R2" s="3"/>
      <c r="S2" s="4"/>
      <c r="T2" s="3"/>
      <c r="U2" s="3"/>
      <c r="V2" s="3"/>
      <c r="W2" s="5"/>
    </row>
    <row r="3" spans="1:30" s="7" customFormat="1" ht="62.25" customHeight="1" thickBot="1">
      <c r="B3" s="712"/>
      <c r="C3" s="8"/>
      <c r="D3" s="486"/>
      <c r="E3" s="248"/>
      <c r="F3" s="248"/>
      <c r="G3" s="248"/>
      <c r="H3" s="248"/>
      <c r="I3" s="248"/>
      <c r="J3" s="248"/>
      <c r="K3" s="248"/>
      <c r="L3" s="248"/>
      <c r="M3" s="250"/>
      <c r="N3" s="250"/>
      <c r="O3" s="250"/>
      <c r="P3" s="250"/>
      <c r="Q3" s="250"/>
      <c r="R3" s="250"/>
      <c r="S3" s="250"/>
      <c r="T3" s="250"/>
      <c r="U3" s="250"/>
      <c r="V3" s="249"/>
      <c r="W3" s="6"/>
    </row>
    <row r="4" spans="1:30" s="13" customFormat="1" ht="5" customHeight="1">
      <c r="B4" s="712"/>
      <c r="D4" s="487"/>
      <c r="E4" s="9"/>
      <c r="F4" s="9"/>
      <c r="G4" s="10"/>
      <c r="H4" s="11"/>
      <c r="I4" s="11"/>
      <c r="J4" s="12"/>
      <c r="M4" s="14"/>
      <c r="N4" s="15"/>
      <c r="O4" s="15"/>
      <c r="P4" s="12"/>
      <c r="S4" s="16"/>
      <c r="T4" s="8"/>
      <c r="U4" s="8"/>
      <c r="V4" s="8"/>
      <c r="W4" s="17"/>
    </row>
    <row r="5" spans="1:30" s="13" customFormat="1" ht="12.75" customHeight="1">
      <c r="B5" s="712"/>
      <c r="D5" s="487"/>
      <c r="E5" s="18"/>
      <c r="F5" s="18"/>
      <c r="G5" s="717" t="s">
        <v>130</v>
      </c>
      <c r="H5" s="718"/>
      <c r="I5" s="719"/>
      <c r="J5" s="720" t="s">
        <v>129</v>
      </c>
      <c r="K5" s="721"/>
      <c r="L5" s="722"/>
      <c r="M5" s="720" t="s">
        <v>135</v>
      </c>
      <c r="N5" s="721"/>
      <c r="O5" s="722"/>
      <c r="P5" s="720" t="s">
        <v>150</v>
      </c>
      <c r="Q5" s="721"/>
      <c r="R5" s="722"/>
      <c r="S5" s="723" t="s">
        <v>268</v>
      </c>
      <c r="T5" s="721"/>
      <c r="U5" s="722"/>
      <c r="V5" s="19"/>
      <c r="W5" s="17"/>
    </row>
    <row r="6" spans="1:30" s="13" customFormat="1" ht="12.75" customHeight="1">
      <c r="B6" s="712"/>
      <c r="D6" s="487"/>
      <c r="E6" s="20"/>
      <c r="F6" s="20"/>
      <c r="G6" s="67">
        <v>1</v>
      </c>
      <c r="H6" s="68"/>
      <c r="I6" s="69">
        <v>5</v>
      </c>
      <c r="J6" s="21">
        <v>2</v>
      </c>
      <c r="K6" s="22"/>
      <c r="L6" s="23">
        <v>5</v>
      </c>
      <c r="M6" s="21">
        <v>3</v>
      </c>
      <c r="N6" s="22"/>
      <c r="O6" s="23">
        <v>5</v>
      </c>
      <c r="P6" s="21">
        <v>4</v>
      </c>
      <c r="Q6" s="22"/>
      <c r="R6" s="23">
        <v>5</v>
      </c>
      <c r="S6" s="21">
        <v>5</v>
      </c>
      <c r="T6" s="22"/>
      <c r="U6" s="23">
        <v>5</v>
      </c>
      <c r="V6" s="24"/>
      <c r="W6" s="17"/>
    </row>
    <row r="7" spans="1:30" s="13" customFormat="1" ht="12.75" customHeight="1">
      <c r="B7" s="712"/>
      <c r="D7" s="204"/>
      <c r="E7" s="20"/>
      <c r="F7" s="20"/>
      <c r="G7" s="70" t="str">
        <f>IF(mySortCriteria =G6,CHOOSE(Calculation!$E$8,"È","Ç"),"")</f>
        <v/>
      </c>
      <c r="H7" s="71"/>
      <c r="I7" s="72"/>
      <c r="J7" s="27" t="str">
        <f>IF(mySortCriteria =J6,CHOOSE(Calculation!$E$8,"È","Ç"),"")</f>
        <v/>
      </c>
      <c r="K7" s="26"/>
      <c r="L7" s="73"/>
      <c r="M7" s="28" t="str">
        <f>IF(mySortCriteria =M6,CHOOSE(Calculation!$E$8,"È","Ç"),"")</f>
        <v/>
      </c>
      <c r="N7" s="26"/>
      <c r="O7" s="73"/>
      <c r="P7" s="27" t="str">
        <f>IF(mySortCriteria =P6,CHOOSE(Calculation!$E$8,"È","Ç"),"")</f>
        <v>Ç</v>
      </c>
      <c r="Q7" s="26"/>
      <c r="R7" s="73"/>
      <c r="S7" s="497" t="str">
        <f>IF(mySortCriteria =S6,CHOOSE(Calculation!$E$8,"È","Ç"),"")</f>
        <v/>
      </c>
      <c r="T7" s="498"/>
      <c r="U7" s="73"/>
      <c r="V7" s="84" t="str">
        <f>IF(Calculation!$E$5&gt;1,"▲","")</f>
        <v>▲</v>
      </c>
      <c r="W7" s="17"/>
    </row>
    <row r="8" spans="1:30" s="13" customFormat="1" ht="54.75" customHeight="1">
      <c r="B8" s="712"/>
      <c r="D8" s="488" t="s">
        <v>136</v>
      </c>
      <c r="E8" s="49">
        <f ca="1">OFFSET(Calculation!J23,Calculation!$E$5,0,1,1)</f>
        <v>21</v>
      </c>
      <c r="F8" s="180"/>
      <c r="G8" s="75">
        <f ca="1">OFFSET(Calculation!L23,Calculation!$E$5,0,1,1)</f>
        <v>0.72099999999999997</v>
      </c>
      <c r="H8" s="83">
        <f ca="1">G8</f>
        <v>0.72099999999999997</v>
      </c>
      <c r="I8" s="77" t="str">
        <f ca="1">IF(G8&gt;=I12,"Positive KPI","Negative KPI")</f>
        <v>Positive KPI</v>
      </c>
      <c r="J8" s="76">
        <f ca="1">OFFSET(Calculation!M23,Calculation!$E$5,0,1,1)</f>
        <v>5.8257472097130885</v>
      </c>
      <c r="K8" s="82">
        <f ca="1">J8</f>
        <v>5.8257472097130885</v>
      </c>
      <c r="L8" s="77" t="str">
        <f ca="1">IF(J8&lt;=L12,"Positive KPI","Negative KPI")</f>
        <v>Negative KPI</v>
      </c>
      <c r="M8" s="313">
        <f ca="1">OFFSET(Calculation!N23,Calculation!$E$5,0,1,1)</f>
        <v>11299.5</v>
      </c>
      <c r="N8" s="82">
        <f ca="1">M8</f>
        <v>11299.5</v>
      </c>
      <c r="O8" s="77" t="str">
        <f ca="1">IF(M8&gt;=O12,"Positive KPI","Negative KPI")</f>
        <v>Negative KPI</v>
      </c>
      <c r="P8" s="76">
        <f ca="1">OFFSET(Calculation!O23,Calculation!$E$5,0,1,1)</f>
        <v>807.70589688531334</v>
      </c>
      <c r="Q8" s="82">
        <f ca="1">P8</f>
        <v>807.70589688531334</v>
      </c>
      <c r="R8" s="77" t="str">
        <f ca="1">IF(P8&lt;=R12,"Positive KPI","Negative KPI")</f>
        <v>Negative KPI</v>
      </c>
      <c r="S8" s="724" t="str">
        <f ca="1">OFFSET(Calculation!$R$23,Calculation!$E$5,0,1,1)</f>
        <v>Elementary School</v>
      </c>
      <c r="T8" s="725"/>
      <c r="U8" s="726"/>
      <c r="V8" s="85"/>
      <c r="W8" s="17"/>
    </row>
    <row r="9" spans="1:30" s="30" customFormat="1" ht="19.5" customHeight="1">
      <c r="B9" s="712"/>
      <c r="D9" s="489"/>
      <c r="E9" s="490"/>
      <c r="F9" s="490"/>
      <c r="G9" s="54" t="s">
        <v>132</v>
      </c>
      <c r="H9" s="55"/>
      <c r="I9" s="74">
        <f>Calculation!AC24</f>
        <v>0.16</v>
      </c>
      <c r="J9" s="54" t="s">
        <v>132</v>
      </c>
      <c r="K9" s="56"/>
      <c r="L9" s="78">
        <f>Calculation!AC25</f>
        <v>2.3577652413817232</v>
      </c>
      <c r="M9" s="54" t="s">
        <v>132</v>
      </c>
      <c r="N9" s="57"/>
      <c r="O9" s="80">
        <f>Calculation!AC26</f>
        <v>11299.5</v>
      </c>
      <c r="P9" s="54" t="s">
        <v>132</v>
      </c>
      <c r="Q9" s="56"/>
      <c r="R9" s="507">
        <f>Calculation!AC27</f>
        <v>280.31477598307231</v>
      </c>
      <c r="S9" s="727" t="s">
        <v>267</v>
      </c>
      <c r="T9" s="728"/>
      <c r="U9" s="729"/>
      <c r="V9" s="398"/>
      <c r="W9" s="29"/>
    </row>
    <row r="10" spans="1:30" s="30" customFormat="1" ht="19.5" customHeight="1">
      <c r="B10" s="712"/>
      <c r="D10" s="489"/>
      <c r="E10" s="182" t="s">
        <v>248</v>
      </c>
      <c r="F10" s="491"/>
      <c r="G10" s="58" t="s">
        <v>133</v>
      </c>
      <c r="H10" s="59"/>
      <c r="I10" s="60">
        <f>Calculation!AD24</f>
        <v>0.98799999999999999</v>
      </c>
      <c r="J10" s="58" t="s">
        <v>133</v>
      </c>
      <c r="K10" s="61"/>
      <c r="L10" s="79">
        <f>Calculation!AD25</f>
        <v>5.8257472097130885</v>
      </c>
      <c r="M10" s="58" t="s">
        <v>133</v>
      </c>
      <c r="N10" s="62"/>
      <c r="O10" s="81">
        <f>Calculation!AD26</f>
        <v>29744.372727272726</v>
      </c>
      <c r="P10" s="58" t="s">
        <v>133</v>
      </c>
      <c r="Q10" s="61"/>
      <c r="R10" s="508">
        <f>Calculation!AD27</f>
        <v>824.11477677213725</v>
      </c>
      <c r="S10" s="730"/>
      <c r="T10" s="731"/>
      <c r="U10" s="732"/>
      <c r="V10" s="397"/>
      <c r="W10" s="29"/>
    </row>
    <row r="11" spans="1:30" s="30" customFormat="1" ht="19.5" customHeight="1">
      <c r="B11" s="712"/>
      <c r="D11" s="492"/>
      <c r="E11" s="184">
        <f ca="1">OFFSET(Calculation!$S$23,Calculation!$E$5,0,1,1)</f>
        <v>3.75</v>
      </c>
      <c r="F11" s="181"/>
      <c r="G11" s="64" t="s">
        <v>134</v>
      </c>
      <c r="H11" s="63"/>
      <c r="I11" s="60">
        <f>Calculation!AG24</f>
        <v>0.86415068493150671</v>
      </c>
      <c r="J11" s="64" t="s">
        <v>134</v>
      </c>
      <c r="K11" s="65"/>
      <c r="L11" s="661">
        <f>Calculation!AG25</f>
        <v>3.2052698459749811</v>
      </c>
      <c r="M11" s="64" t="s">
        <v>134</v>
      </c>
      <c r="N11" s="66"/>
      <c r="O11" s="81">
        <f>Calculation!AG26</f>
        <v>21951.906250878743</v>
      </c>
      <c r="P11" s="64" t="s">
        <v>134</v>
      </c>
      <c r="Q11" s="65"/>
      <c r="R11" s="508">
        <f>Calculation!AG27</f>
        <v>444.68007384491517</v>
      </c>
      <c r="S11" s="733">
        <f ca="1">OFFSET(Calculation!$Q$23,Calculation!$E$5,0,1,1)</f>
        <v>1985</v>
      </c>
      <c r="T11" s="734"/>
      <c r="U11" s="735"/>
      <c r="V11" s="397"/>
      <c r="W11" s="29"/>
    </row>
    <row r="12" spans="1:30" s="30" customFormat="1" ht="19.5" customHeight="1">
      <c r="B12" s="712"/>
      <c r="D12" s="489"/>
      <c r="G12" s="50" t="s">
        <v>131</v>
      </c>
      <c r="H12" s="51" t="s">
        <v>137</v>
      </c>
      <c r="I12" s="663">
        <v>0.7</v>
      </c>
      <c r="J12" s="50" t="s">
        <v>131</v>
      </c>
      <c r="K12" s="52" t="s">
        <v>138</v>
      </c>
      <c r="L12" s="660">
        <v>1.71</v>
      </c>
      <c r="M12" s="50" t="s">
        <v>131</v>
      </c>
      <c r="N12" s="52" t="s">
        <v>137</v>
      </c>
      <c r="O12" s="662">
        <v>27408</v>
      </c>
      <c r="P12" s="50" t="s">
        <v>131</v>
      </c>
      <c r="Q12" s="53" t="s">
        <v>138</v>
      </c>
      <c r="R12" s="660">
        <v>304.93</v>
      </c>
      <c r="S12" s="394"/>
      <c r="T12" s="395"/>
      <c r="U12" s="396"/>
      <c r="V12" s="314" t="str">
        <f ca="1">IF(Calculation!$E$5&lt;Calculation!$E$6,"▼","")</f>
        <v>▼</v>
      </c>
      <c r="W12" s="29"/>
    </row>
    <row r="13" spans="1:30" s="13" customFormat="1" ht="11.25" customHeight="1">
      <c r="B13" s="712"/>
      <c r="D13" s="715" t="s">
        <v>12</v>
      </c>
      <c r="E13" s="716"/>
      <c r="F13" s="716"/>
      <c r="G13" s="716"/>
      <c r="H13" s="716"/>
      <c r="I13" s="716"/>
      <c r="J13" s="716"/>
      <c r="K13" s="716"/>
      <c r="L13" s="716"/>
      <c r="M13" s="45"/>
      <c r="N13" s="46"/>
      <c r="O13" s="47"/>
      <c r="P13" s="37"/>
      <c r="Q13" s="44"/>
      <c r="R13" s="44"/>
      <c r="S13" s="44"/>
      <c r="T13" s="39"/>
      <c r="U13" s="38"/>
      <c r="V13" s="48"/>
      <c r="W13" s="17"/>
    </row>
    <row r="14" spans="1:30" s="13" customFormat="1" ht="16.5" customHeight="1">
      <c r="B14" s="712"/>
      <c r="D14" s="493"/>
      <c r="E14" s="100"/>
      <c r="F14" s="100"/>
      <c r="G14" s="31"/>
      <c r="H14" s="32"/>
      <c r="I14" s="40"/>
      <c r="J14" s="41"/>
      <c r="K14" s="32"/>
      <c r="L14" s="42"/>
      <c r="M14" s="43"/>
      <c r="N14" s="32"/>
      <c r="O14" s="32"/>
      <c r="P14" s="31"/>
      <c r="Q14" s="33"/>
      <c r="R14" s="34"/>
      <c r="S14" s="31"/>
      <c r="T14" s="35"/>
      <c r="U14" s="34"/>
      <c r="V14" s="36"/>
      <c r="W14" s="17"/>
      <c r="Z14" s="653"/>
      <c r="AA14" s="654"/>
      <c r="AB14" s="654"/>
      <c r="AC14" s="654"/>
      <c r="AD14" s="655"/>
    </row>
    <row r="15" spans="1:30" s="13" customFormat="1" ht="42" customHeight="1">
      <c r="B15" s="712"/>
      <c r="D15" s="493"/>
      <c r="E15" s="100"/>
      <c r="F15" s="100"/>
      <c r="G15" s="31"/>
      <c r="H15" s="32"/>
      <c r="I15" s="40"/>
      <c r="J15" s="41"/>
      <c r="K15" s="32"/>
      <c r="L15" s="42"/>
      <c r="W15" s="17"/>
      <c r="Z15" s="92"/>
      <c r="AA15" s="642" t="s">
        <v>292</v>
      </c>
      <c r="AB15" s="646" t="s">
        <v>293</v>
      </c>
      <c r="AC15" s="642" t="s">
        <v>295</v>
      </c>
      <c r="AD15" s="17"/>
    </row>
    <row r="16" spans="1:30" s="13" customFormat="1" ht="14">
      <c r="B16" s="712"/>
      <c r="D16" s="493"/>
      <c r="E16" s="100"/>
      <c r="F16" s="100"/>
      <c r="G16" s="31"/>
      <c r="H16" s="32"/>
      <c r="I16" s="40"/>
      <c r="J16" s="41"/>
      <c r="K16" s="32"/>
      <c r="L16" s="42"/>
      <c r="W16" s="17"/>
      <c r="Z16" s="92"/>
      <c r="AA16" s="642"/>
      <c r="AB16" s="647"/>
      <c r="AC16" s="642"/>
      <c r="AD16" s="17"/>
    </row>
    <row r="17" spans="2:30" s="13" customFormat="1" ht="14">
      <c r="B17" s="712"/>
      <c r="D17" s="493"/>
      <c r="E17" s="100"/>
      <c r="F17" s="100"/>
      <c r="G17" s="31"/>
      <c r="H17" s="32"/>
      <c r="I17" s="40"/>
      <c r="J17" s="41"/>
      <c r="K17" s="32"/>
      <c r="L17" s="42"/>
      <c r="W17" s="17"/>
      <c r="Z17" s="656" t="str">
        <f>'Employee Allocations'!V13</f>
        <v>ABPO</v>
      </c>
      <c r="AA17" s="640">
        <v>18</v>
      </c>
      <c r="AB17" s="648">
        <f>'Employee Allocations'!N104</f>
        <v>0</v>
      </c>
      <c r="AC17" s="640">
        <f>AA17-AB17</f>
        <v>18</v>
      </c>
      <c r="AD17" s="17"/>
    </row>
    <row r="18" spans="2:30" s="13" customFormat="1" ht="14">
      <c r="B18" s="712"/>
      <c r="D18" s="493"/>
      <c r="E18" s="100"/>
      <c r="F18" s="100"/>
      <c r="G18" s="31"/>
      <c r="H18" s="32"/>
      <c r="I18" s="40"/>
      <c r="J18" s="41"/>
      <c r="K18" s="32"/>
      <c r="L18" s="42"/>
      <c r="W18" s="17"/>
      <c r="Z18" s="656" t="str">
        <f>'Employee Allocations'!W13</f>
        <v>BPO</v>
      </c>
      <c r="AA18" s="640">
        <v>83</v>
      </c>
      <c r="AB18" s="648">
        <f>'Employee Allocations'!O104</f>
        <v>83</v>
      </c>
      <c r="AC18" s="640">
        <f t="shared" ref="AC18:AC22" si="0">AA18-AB18</f>
        <v>0</v>
      </c>
      <c r="AD18" s="17"/>
    </row>
    <row r="19" spans="2:30" s="13" customFormat="1" ht="14">
      <c r="B19" s="712"/>
      <c r="D19" s="493"/>
      <c r="E19" s="100"/>
      <c r="F19" s="100"/>
      <c r="G19" s="31"/>
      <c r="H19" s="32"/>
      <c r="I19" s="40"/>
      <c r="J19" s="41"/>
      <c r="K19" s="32"/>
      <c r="L19" s="42"/>
      <c r="W19" s="17"/>
      <c r="Z19" s="656" t="str">
        <f>'Employee Allocations'!X13</f>
        <v>Crew Chief</v>
      </c>
      <c r="AA19" s="640">
        <v>11</v>
      </c>
      <c r="AB19" s="648">
        <f>'Employee Allocations'!P104</f>
        <v>11</v>
      </c>
      <c r="AC19" s="640">
        <f t="shared" si="0"/>
        <v>0</v>
      </c>
      <c r="AD19" s="17"/>
    </row>
    <row r="20" spans="2:30" s="13" customFormat="1" ht="14">
      <c r="B20" s="712"/>
      <c r="D20" s="493"/>
      <c r="E20" s="100"/>
      <c r="F20" s="100"/>
      <c r="G20" s="31"/>
      <c r="H20" s="32"/>
      <c r="I20" s="40"/>
      <c r="J20" s="41"/>
      <c r="K20" s="32"/>
      <c r="L20" s="42"/>
      <c r="W20" s="17"/>
      <c r="Z20" s="656" t="str">
        <f>'Employee Allocations'!Y13</f>
        <v>Custodian</v>
      </c>
      <c r="AA20" s="640">
        <v>156.5</v>
      </c>
      <c r="AB20" s="648">
        <f>'Employee Allocations'!Q104</f>
        <v>130.5</v>
      </c>
      <c r="AC20" s="640">
        <f t="shared" si="0"/>
        <v>26</v>
      </c>
      <c r="AD20" s="17"/>
    </row>
    <row r="21" spans="2:30" s="13" customFormat="1" ht="14">
      <c r="B21" s="712"/>
      <c r="D21" s="493"/>
      <c r="E21" s="100"/>
      <c r="F21" s="100"/>
      <c r="G21" s="31"/>
      <c r="H21" s="32"/>
      <c r="I21" s="40"/>
      <c r="J21" s="41"/>
      <c r="K21" s="32"/>
      <c r="L21" s="42"/>
      <c r="W21" s="17"/>
      <c r="Z21" s="656" t="str">
        <f>'Employee Allocations'!Z13</f>
        <v>Lead</v>
      </c>
      <c r="AA21" s="640">
        <v>62</v>
      </c>
      <c r="AB21" s="648">
        <f>'Employee Allocations'!R104</f>
        <v>62</v>
      </c>
      <c r="AC21" s="640">
        <f t="shared" si="0"/>
        <v>0</v>
      </c>
      <c r="AD21" s="17"/>
    </row>
    <row r="22" spans="2:30" s="13" customFormat="1" ht="14">
      <c r="B22" s="712"/>
      <c r="D22" s="493"/>
      <c r="E22" s="100"/>
      <c r="F22" s="100"/>
      <c r="G22" s="31"/>
      <c r="H22" s="32"/>
      <c r="I22" s="40"/>
      <c r="J22" s="41"/>
      <c r="K22" s="32"/>
      <c r="L22" s="42"/>
      <c r="W22" s="17"/>
      <c r="Z22" s="656" t="s">
        <v>294</v>
      </c>
      <c r="AA22" s="640">
        <v>25.5</v>
      </c>
      <c r="AB22" s="648">
        <f>Budget!G13</f>
        <v>33</v>
      </c>
      <c r="AC22" s="640">
        <f t="shared" si="0"/>
        <v>-7.5</v>
      </c>
      <c r="AD22" s="17"/>
    </row>
    <row r="23" spans="2:30" s="13" customFormat="1" ht="15" thickBot="1">
      <c r="B23" s="712"/>
      <c r="D23" s="493"/>
      <c r="E23" s="100"/>
      <c r="F23" s="100"/>
      <c r="G23" s="31"/>
      <c r="H23" s="32"/>
      <c r="I23" s="40"/>
      <c r="J23" s="41"/>
      <c r="K23" s="32"/>
      <c r="L23" s="42"/>
      <c r="W23" s="17"/>
      <c r="Z23" s="657" t="s">
        <v>296</v>
      </c>
      <c r="AA23" s="641">
        <f>SUM(AA17:AA22)</f>
        <v>356</v>
      </c>
      <c r="AB23" s="649">
        <f t="shared" ref="AB23:AC23" si="1">SUM(AB17:AB22)</f>
        <v>319.5</v>
      </c>
      <c r="AC23" s="641">
        <f t="shared" si="1"/>
        <v>36.5</v>
      </c>
      <c r="AD23" s="17"/>
    </row>
    <row r="24" spans="2:30" s="13" customFormat="1" ht="10.5" customHeight="1" thickTop="1">
      <c r="B24" s="712"/>
      <c r="D24" s="493"/>
      <c r="E24" s="100"/>
      <c r="F24" s="100"/>
      <c r="G24" s="31"/>
      <c r="H24" s="32"/>
      <c r="I24" s="40"/>
      <c r="J24" s="41"/>
      <c r="K24" s="32"/>
      <c r="L24" s="42"/>
      <c r="W24" s="17"/>
      <c r="Z24" s="92"/>
      <c r="AB24" s="650"/>
      <c r="AD24" s="17"/>
    </row>
    <row r="25" spans="2:30" s="13" customFormat="1" ht="14">
      <c r="B25" s="712"/>
      <c r="D25" s="493"/>
      <c r="E25" s="100"/>
      <c r="F25" s="100"/>
      <c r="G25" s="31"/>
      <c r="H25" s="32"/>
      <c r="I25" s="40"/>
      <c r="J25" s="41"/>
      <c r="K25" s="32"/>
      <c r="L25" s="42"/>
      <c r="W25" s="17"/>
      <c r="Z25" s="92"/>
      <c r="AB25" s="650"/>
      <c r="AD25" s="17"/>
    </row>
    <row r="26" spans="2:30" s="13" customFormat="1" ht="14">
      <c r="B26" s="712"/>
      <c r="D26" s="493"/>
      <c r="E26" s="100"/>
      <c r="F26" s="100"/>
      <c r="G26" s="31"/>
      <c r="H26" s="32"/>
      <c r="I26" s="40"/>
      <c r="J26" s="41"/>
      <c r="K26" s="32"/>
      <c r="L26" s="42"/>
      <c r="W26" s="17"/>
      <c r="Z26" s="92" t="s">
        <v>306</v>
      </c>
      <c r="AB26" s="650"/>
      <c r="AD26" s="17"/>
    </row>
    <row r="27" spans="2:30" s="13" customFormat="1" ht="15" thickBot="1">
      <c r="B27" s="712"/>
      <c r="D27" s="493"/>
      <c r="E27" s="100"/>
      <c r="F27" s="100"/>
      <c r="G27" s="31"/>
      <c r="H27" s="32"/>
      <c r="I27" s="40"/>
      <c r="J27" s="41"/>
      <c r="K27" s="32"/>
      <c r="L27" s="42"/>
      <c r="W27" s="17"/>
      <c r="Z27" s="92" t="s">
        <v>297</v>
      </c>
      <c r="AA27" s="676">
        <v>21995963</v>
      </c>
      <c r="AB27" s="651">
        <f>'Employee Allocations'!AA104+Budget!H49</f>
        <v>19800852.903288446</v>
      </c>
      <c r="AC27" s="644">
        <f t="shared" ref="AC27" si="2">AA27-AB27</f>
        <v>2195110.0967115536</v>
      </c>
      <c r="AD27" s="17"/>
    </row>
    <row r="28" spans="2:30" s="13" customFormat="1" ht="24" customHeight="1" thickTop="1">
      <c r="B28" s="712"/>
      <c r="D28" s="493"/>
      <c r="E28" s="100"/>
      <c r="F28" s="100"/>
      <c r="G28" s="31"/>
      <c r="H28" s="32"/>
      <c r="I28" s="40"/>
      <c r="J28" s="41"/>
      <c r="K28" s="32"/>
      <c r="L28" s="42"/>
      <c r="W28" s="17"/>
      <c r="Z28" s="92" t="s">
        <v>292</v>
      </c>
      <c r="AB28" s="650"/>
      <c r="AD28" s="17"/>
    </row>
    <row r="29" spans="2:30" s="13" customFormat="1" ht="15" thickBot="1">
      <c r="B29" s="712"/>
      <c r="D29" s="493"/>
      <c r="E29" s="100"/>
      <c r="F29" s="100"/>
      <c r="G29" s="31"/>
      <c r="H29" s="32"/>
      <c r="I29" s="40"/>
      <c r="J29" s="41"/>
      <c r="K29" s="32"/>
      <c r="L29" s="42"/>
      <c r="W29" s="17"/>
      <c r="Z29" s="92" t="s">
        <v>297</v>
      </c>
      <c r="AA29" s="643">
        <v>21995963</v>
      </c>
      <c r="AB29" s="651">
        <f>AA29-AC27</f>
        <v>19800852.903288446</v>
      </c>
      <c r="AC29" s="644">
        <f>AA29-AB29</f>
        <v>2195110.0967115536</v>
      </c>
      <c r="AD29" s="17"/>
    </row>
    <row r="30" spans="2:30" s="13" customFormat="1" ht="15" thickTop="1">
      <c r="B30" s="712"/>
      <c r="D30" s="493"/>
      <c r="E30" s="100"/>
      <c r="F30" s="100"/>
      <c r="G30" s="31"/>
      <c r="H30" s="32"/>
      <c r="I30" s="40"/>
      <c r="J30" s="41"/>
      <c r="K30" s="32"/>
      <c r="L30" s="42"/>
      <c r="W30" s="17"/>
      <c r="Z30" s="92"/>
      <c r="AB30" s="652"/>
      <c r="AD30" s="17"/>
    </row>
    <row r="31" spans="2:30" s="13" customFormat="1" ht="14">
      <c r="B31" s="712"/>
      <c r="D31" s="493"/>
      <c r="E31" s="100"/>
      <c r="F31" s="100"/>
      <c r="G31" s="31"/>
      <c r="H31" s="32"/>
      <c r="I31" s="40"/>
      <c r="J31" s="41"/>
      <c r="K31" s="32"/>
      <c r="L31" s="42"/>
      <c r="W31" s="17"/>
      <c r="Z31" s="658"/>
      <c r="AA31" s="44"/>
      <c r="AB31" s="44"/>
      <c r="AC31" s="44"/>
      <c r="AD31" s="659"/>
    </row>
    <row r="32" spans="2:30" s="13" customFormat="1" ht="22.5" customHeight="1">
      <c r="B32" s="712"/>
      <c r="D32" s="92"/>
      <c r="G32" s="12"/>
      <c r="J32" s="12"/>
      <c r="W32" s="17"/>
      <c r="X32" s="92"/>
    </row>
    <row r="33" spans="2:29" ht="8.25" customHeight="1">
      <c r="B33" s="713"/>
      <c r="D33" s="494"/>
      <c r="E33" s="87"/>
      <c r="F33" s="87"/>
      <c r="G33" s="88"/>
      <c r="H33" s="87"/>
      <c r="I33" s="87"/>
      <c r="J33" s="88"/>
      <c r="K33" s="87"/>
      <c r="L33" s="87"/>
      <c r="M33" s="87"/>
      <c r="N33" s="87"/>
      <c r="O33" s="87"/>
      <c r="P33" s="87"/>
      <c r="Q33" s="87"/>
      <c r="R33" s="87"/>
      <c r="S33" s="87"/>
      <c r="T33" s="87"/>
      <c r="U33" s="87"/>
      <c r="V33" s="87"/>
      <c r="W33" s="6"/>
      <c r="Z33" s="13"/>
      <c r="AA33" s="13"/>
      <c r="AB33" s="13"/>
      <c r="AC33" s="13"/>
    </row>
    <row r="34" spans="2:29">
      <c r="B34" s="713"/>
      <c r="D34" s="495" t="s">
        <v>159</v>
      </c>
      <c r="G34" s="2" t="s">
        <v>153</v>
      </c>
      <c r="H34" s="93">
        <v>1</v>
      </c>
      <c r="J34" s="2" t="s">
        <v>156</v>
      </c>
      <c r="K34" s="93">
        <v>1</v>
      </c>
      <c r="M34" s="2" t="s">
        <v>158</v>
      </c>
      <c r="N34" s="93">
        <v>1</v>
      </c>
      <c r="P34" s="1"/>
      <c r="R34" s="2" t="s">
        <v>235</v>
      </c>
      <c r="S34" s="710">
        <f>Budget!H49</f>
        <v>3678591.4032884478</v>
      </c>
      <c r="T34" s="710"/>
      <c r="W34" s="6"/>
    </row>
    <row r="35" spans="2:29">
      <c r="B35" s="713"/>
      <c r="D35" s="306"/>
      <c r="G35" s="2" t="s">
        <v>154</v>
      </c>
      <c r="H35" s="94">
        <v>1</v>
      </c>
      <c r="J35" s="2" t="s">
        <v>157</v>
      </c>
      <c r="K35" s="93">
        <v>1</v>
      </c>
      <c r="M35" s="2" t="s">
        <v>246</v>
      </c>
      <c r="N35" s="93">
        <v>0.1</v>
      </c>
      <c r="O35" s="183" t="s">
        <v>249</v>
      </c>
      <c r="P35" s="1"/>
      <c r="R35" s="13" t="s">
        <v>160</v>
      </c>
      <c r="S35" s="1"/>
      <c r="W35" s="6"/>
    </row>
    <row r="36" spans="2:29" ht="13" thickBot="1">
      <c r="B36" s="714"/>
      <c r="C36" s="89"/>
      <c r="D36" s="496" t="s">
        <v>236</v>
      </c>
      <c r="E36" s="89"/>
      <c r="F36" s="89"/>
      <c r="G36" s="90"/>
      <c r="H36" s="89"/>
      <c r="I36" s="89"/>
      <c r="J36" s="90"/>
      <c r="K36" s="89"/>
      <c r="L36" s="89"/>
      <c r="M36" s="89"/>
      <c r="N36" s="618" t="s">
        <v>288</v>
      </c>
      <c r="O36" s="89"/>
      <c r="P36" s="89"/>
      <c r="Q36" s="89"/>
      <c r="R36" s="89"/>
      <c r="S36" s="89"/>
      <c r="T36" s="89"/>
      <c r="U36" s="89"/>
      <c r="V36" s="89"/>
      <c r="W36" s="91"/>
    </row>
    <row r="37" spans="2:29">
      <c r="M37" s="1"/>
      <c r="P37" s="1"/>
      <c r="S37" s="1"/>
    </row>
    <row r="38" spans="2:29">
      <c r="M38" s="1"/>
      <c r="P38" s="1"/>
      <c r="S38" s="1"/>
    </row>
    <row r="39" spans="2:29" ht="16">
      <c r="D39" s="611" t="s">
        <v>286</v>
      </c>
      <c r="E39" s="87"/>
      <c r="F39" s="87"/>
      <c r="G39" s="88"/>
      <c r="H39" s="87"/>
      <c r="I39" s="87"/>
      <c r="J39" s="88"/>
      <c r="K39" s="87"/>
      <c r="L39" s="87"/>
      <c r="M39" s="87"/>
      <c r="N39" s="87"/>
      <c r="O39" s="87"/>
      <c r="P39" s="87"/>
      <c r="Q39" s="87"/>
      <c r="R39" s="87"/>
      <c r="S39" s="87"/>
      <c r="T39" s="87"/>
      <c r="U39" s="87"/>
      <c r="V39" s="87"/>
      <c r="W39" s="612"/>
    </row>
    <row r="40" spans="2:29" ht="16">
      <c r="D40" s="613"/>
      <c r="M40" s="1"/>
      <c r="P40" s="1"/>
      <c r="S40" s="1"/>
      <c r="W40" s="6"/>
    </row>
    <row r="41" spans="2:29" ht="22.5" customHeight="1">
      <c r="D41" s="614"/>
      <c r="G41" s="708" t="s">
        <v>287</v>
      </c>
      <c r="H41" s="709"/>
      <c r="I41" s="709"/>
      <c r="J41" s="709"/>
      <c r="K41" s="709"/>
      <c r="L41" s="709"/>
      <c r="M41" s="709"/>
      <c r="N41" s="709"/>
      <c r="O41" s="709"/>
      <c r="P41" s="1"/>
      <c r="S41" s="1"/>
      <c r="W41" s="6"/>
    </row>
    <row r="42" spans="2:29" s="576" customFormat="1" ht="25.5" customHeight="1">
      <c r="D42" s="615"/>
      <c r="G42" s="589"/>
      <c r="H42" s="590"/>
      <c r="I42" s="591" t="str">
        <f>$G$5</f>
        <v>Cleanliness Rating (%)</v>
      </c>
      <c r="J42" s="592"/>
      <c r="K42" s="593"/>
      <c r="L42" s="591" t="str">
        <f>$J$5</f>
        <v>Cost Per Sq. Ft. ($)</v>
      </c>
      <c r="M42" s="592"/>
      <c r="N42" s="593"/>
      <c r="O42" s="591" t="str">
        <f>$M$5</f>
        <v>Custodial Workload (Sq. Ft.)</v>
      </c>
      <c r="P42" s="577"/>
      <c r="S42" s="577"/>
      <c r="W42" s="616"/>
      <c r="Z42" s="1"/>
      <c r="AA42" s="1"/>
      <c r="AB42" s="1"/>
      <c r="AC42" s="1"/>
    </row>
    <row r="43" spans="2:29" ht="13">
      <c r="D43" s="306"/>
      <c r="G43" s="594" t="s">
        <v>132</v>
      </c>
      <c r="H43" s="595"/>
      <c r="I43" s="596">
        <f>MIN('KPI Goals-Data Input'!$F$10:$F$69)</f>
        <v>0.16</v>
      </c>
      <c r="J43" s="597"/>
      <c r="K43" s="595"/>
      <c r="L43" s="598">
        <f>MIN('KPI Goals-Data Input'!$G$10:$G$69)</f>
        <v>2.7832421104674232</v>
      </c>
      <c r="M43" s="597"/>
      <c r="N43" s="595"/>
      <c r="O43" s="599">
        <f>MIN('KPI Goals-Data Input'!$H$10:$H$69)</f>
        <v>11299.5</v>
      </c>
      <c r="W43" s="6"/>
      <c r="Z43" s="576"/>
      <c r="AA43" s="576"/>
      <c r="AB43" s="576"/>
      <c r="AC43" s="576"/>
    </row>
    <row r="44" spans="2:29" ht="13">
      <c r="D44" s="306"/>
      <c r="G44" s="594" t="s">
        <v>133</v>
      </c>
      <c r="H44" s="595"/>
      <c r="I44" s="596">
        <f>MAX('KPI Goals-Data Input'!$F$10:$F$69)</f>
        <v>0.98699999999999999</v>
      </c>
      <c r="J44" s="597"/>
      <c r="K44" s="595"/>
      <c r="L44" s="598">
        <f>MAX('KPI Goals-Data Input'!$G$10:$G$69)</f>
        <v>5.8257472097130885</v>
      </c>
      <c r="M44" s="597"/>
      <c r="N44" s="595"/>
      <c r="O44" s="599">
        <f>MAX('KPI Goals-Data Input'!$H$10:$H$69)</f>
        <v>24746.399999999998</v>
      </c>
      <c r="W44" s="6"/>
    </row>
    <row r="45" spans="2:29" ht="13">
      <c r="D45" s="306"/>
      <c r="G45" s="594" t="s">
        <v>134</v>
      </c>
      <c r="H45" s="595"/>
      <c r="I45" s="596">
        <f>AVERAGE('KPI Goals-Data Input'!$F$10:$F$69)</f>
        <v>0.85345454545454547</v>
      </c>
      <c r="J45" s="597"/>
      <c r="K45" s="595"/>
      <c r="L45" s="598">
        <f>AVERAGE('KPI Goals-Data Input'!$G$10:$G$69)</f>
        <v>3.3785279266413246</v>
      </c>
      <c r="M45" s="597"/>
      <c r="N45" s="595"/>
      <c r="O45" s="599">
        <f>AVERAGE('KPI Goals-Data Input'!$H$10:$H$69)</f>
        <v>20512.804944444437</v>
      </c>
      <c r="W45" s="6"/>
    </row>
    <row r="46" spans="2:29" ht="22.5" customHeight="1">
      <c r="D46" s="306"/>
      <c r="E46" s="578"/>
      <c r="W46" s="6"/>
    </row>
    <row r="47" spans="2:29" ht="18">
      <c r="D47" s="306"/>
      <c r="G47" s="708" t="s">
        <v>125</v>
      </c>
      <c r="H47" s="709"/>
      <c r="I47" s="709"/>
      <c r="J47" s="709"/>
      <c r="K47" s="709"/>
      <c r="L47" s="709"/>
      <c r="M47" s="709"/>
      <c r="N47" s="709"/>
      <c r="O47" s="709"/>
      <c r="W47" s="6"/>
    </row>
    <row r="48" spans="2:29" ht="36">
      <c r="D48" s="306"/>
      <c r="E48" s="576"/>
      <c r="F48" s="576"/>
      <c r="G48" s="579"/>
      <c r="H48" s="580"/>
      <c r="I48" s="581" t="str">
        <f>$G$5</f>
        <v>Cleanliness Rating (%)</v>
      </c>
      <c r="J48" s="582"/>
      <c r="K48" s="583"/>
      <c r="L48" s="581" t="str">
        <f>$J$5</f>
        <v>Cost Per Sq. Ft. ($)</v>
      </c>
      <c r="M48" s="582"/>
      <c r="N48" s="583"/>
      <c r="O48" s="581" t="str">
        <f>$M$5</f>
        <v>Custodial Workload (Sq. Ft.)</v>
      </c>
      <c r="W48" s="6"/>
    </row>
    <row r="49" spans="4:23" ht="13">
      <c r="D49" s="306"/>
      <c r="G49" s="575" t="s">
        <v>132</v>
      </c>
      <c r="H49" s="584"/>
      <c r="I49" s="585">
        <f>MIN('KPI Goals-Data Input'!$F$78:$F$87)</f>
        <v>0.80600000000000005</v>
      </c>
      <c r="J49" s="586"/>
      <c r="K49" s="584"/>
      <c r="L49" s="587">
        <f>MIN('KPI Goals-Data Input'!$G$78:$G$87)</f>
        <v>2.6088730781143443</v>
      </c>
      <c r="M49" s="586"/>
      <c r="N49" s="584"/>
      <c r="O49" s="588">
        <f>MIN('KPI Goals-Data Input'!$H$78:$H$87)</f>
        <v>21813.325000000001</v>
      </c>
      <c r="W49" s="6"/>
    </row>
    <row r="50" spans="4:23" ht="13">
      <c r="D50" s="306"/>
      <c r="G50" s="575" t="s">
        <v>133</v>
      </c>
      <c r="H50" s="584"/>
      <c r="I50" s="585">
        <f>MAX('KPI Goals-Data Input'!$F$78:$F$87)</f>
        <v>0.96499999999999997</v>
      </c>
      <c r="J50" s="586"/>
      <c r="K50" s="584"/>
      <c r="L50" s="587">
        <f>MAX('KPI Goals-Data Input'!$G$78:$G$87)</f>
        <v>3.1742956349176041</v>
      </c>
      <c r="M50" s="586"/>
      <c r="N50" s="584"/>
      <c r="O50" s="588">
        <f>MAX('KPI Goals-Data Input'!$H$78:$H$87)</f>
        <v>27000</v>
      </c>
      <c r="W50" s="6"/>
    </row>
    <row r="51" spans="4:23" ht="13">
      <c r="D51" s="306"/>
      <c r="G51" s="575" t="s">
        <v>134</v>
      </c>
      <c r="H51" s="584"/>
      <c r="I51" s="585">
        <f>AVERAGE('KPI Goals-Data Input'!$F$78:$F$87)</f>
        <v>0.90259999999999996</v>
      </c>
      <c r="J51" s="586"/>
      <c r="K51" s="584"/>
      <c r="L51" s="587">
        <f>AVERAGE('KPI Goals-Data Input'!$G$78:$G$87)</f>
        <v>2.7593728813244729</v>
      </c>
      <c r="M51" s="586"/>
      <c r="N51" s="584"/>
      <c r="O51" s="588">
        <f>AVERAGE('KPI Goals-Data Input'!$H$78:$H$87)</f>
        <v>25522.810075757574</v>
      </c>
      <c r="W51" s="6"/>
    </row>
    <row r="52" spans="4:23" ht="22.5" customHeight="1">
      <c r="D52" s="306"/>
      <c r="G52" s="1"/>
      <c r="W52" s="6"/>
    </row>
    <row r="53" spans="4:23" ht="18">
      <c r="D53" s="306"/>
      <c r="G53" s="708" t="s">
        <v>126</v>
      </c>
      <c r="H53" s="709"/>
      <c r="I53" s="709"/>
      <c r="J53" s="709"/>
      <c r="K53" s="709"/>
      <c r="L53" s="709"/>
      <c r="M53" s="709"/>
      <c r="N53" s="709"/>
      <c r="O53" s="709"/>
      <c r="W53" s="6"/>
    </row>
    <row r="54" spans="4:23" ht="36">
      <c r="D54" s="306"/>
      <c r="E54" s="576"/>
      <c r="F54" s="576"/>
      <c r="G54" s="600"/>
      <c r="H54" s="601"/>
      <c r="I54" s="602" t="str">
        <f>$G$5</f>
        <v>Cleanliness Rating (%)</v>
      </c>
      <c r="J54" s="603"/>
      <c r="K54" s="604"/>
      <c r="L54" s="602" t="str">
        <f>$J$5</f>
        <v>Cost Per Sq. Ft. ($)</v>
      </c>
      <c r="M54" s="603"/>
      <c r="N54" s="604"/>
      <c r="O54" s="602" t="str">
        <f>$M$5</f>
        <v>Custodial Workload (Sq. Ft.)</v>
      </c>
      <c r="W54" s="6"/>
    </row>
    <row r="55" spans="4:23" ht="13">
      <c r="D55" s="306"/>
      <c r="G55" s="605" t="s">
        <v>132</v>
      </c>
      <c r="H55" s="606"/>
      <c r="I55" s="607">
        <f>MIN('KPI Goals-Data Input'!$F$70:$F$77)</f>
        <v>0.78700000000000003</v>
      </c>
      <c r="J55" s="608"/>
      <c r="K55" s="606"/>
      <c r="L55" s="609">
        <f>MIN('KPI Goals-Data Input'!$G$70:$G$77)</f>
        <v>2.3577652413817232</v>
      </c>
      <c r="M55" s="608"/>
      <c r="N55" s="606"/>
      <c r="O55" s="610">
        <f>MIN('KPI Goals-Data Input'!$H$70:$H$77)</f>
        <v>26500</v>
      </c>
      <c r="W55" s="6"/>
    </row>
    <row r="56" spans="4:23" ht="13">
      <c r="D56" s="306"/>
      <c r="G56" s="605" t="s">
        <v>133</v>
      </c>
      <c r="H56" s="606"/>
      <c r="I56" s="607">
        <f>MAX('KPI Goals-Data Input'!$F$70:$F$77)</f>
        <v>0.98799999999999999</v>
      </c>
      <c r="J56" s="608"/>
      <c r="K56" s="606"/>
      <c r="L56" s="609">
        <f>MAX('KPI Goals-Data Input'!$G$70:$G$77)</f>
        <v>2.5903614312473517</v>
      </c>
      <c r="M56" s="608"/>
      <c r="N56" s="606"/>
      <c r="O56" s="610">
        <f>MAX('KPI Goals-Data Input'!$H$70:$H$77)</f>
        <v>29744.372727272726</v>
      </c>
      <c r="W56" s="6"/>
    </row>
    <row r="57" spans="4:23" ht="13">
      <c r="D57" s="306"/>
      <c r="G57" s="605" t="s">
        <v>134</v>
      </c>
      <c r="H57" s="606"/>
      <c r="I57" s="607">
        <f>AVERAGE('KPI Goals-Data Input'!$F$70:$F$77)</f>
        <v>0.889625</v>
      </c>
      <c r="J57" s="608"/>
      <c r="K57" s="606"/>
      <c r="L57" s="609">
        <f>AVERAGE('KPI Goals-Data Input'!$G$70:$G$77)</f>
        <v>2.4632054467905369</v>
      </c>
      <c r="M57" s="608"/>
      <c r="N57" s="606"/>
      <c r="O57" s="610">
        <f>AVERAGE('KPI Goals-Data Input'!$H$70:$H$77)</f>
        <v>28281.536268037518</v>
      </c>
      <c r="W57" s="6"/>
    </row>
    <row r="58" spans="4:23" ht="22.5" customHeight="1">
      <c r="D58" s="306"/>
      <c r="W58" s="6"/>
    </row>
    <row r="59" spans="4:23">
      <c r="D59" s="496"/>
      <c r="E59" s="89"/>
      <c r="F59" s="89"/>
      <c r="G59" s="90"/>
      <c r="H59" s="89"/>
      <c r="I59" s="89"/>
      <c r="J59" s="90"/>
      <c r="K59" s="89"/>
      <c r="L59" s="89"/>
      <c r="M59" s="90"/>
      <c r="N59" s="89"/>
      <c r="O59" s="89"/>
      <c r="P59" s="90"/>
      <c r="Q59" s="89"/>
      <c r="R59" s="89"/>
      <c r="S59" s="90"/>
      <c r="T59" s="89"/>
      <c r="U59" s="89"/>
      <c r="V59" s="89"/>
      <c r="W59" s="91"/>
    </row>
    <row r="66" spans="6:19">
      <c r="F66" s="2"/>
      <c r="G66" s="1"/>
      <c r="I66" s="2"/>
      <c r="J66" s="1"/>
      <c r="L66" s="2"/>
      <c r="M66" s="1"/>
      <c r="O66" s="2"/>
      <c r="P66" s="1"/>
      <c r="S66" s="1"/>
    </row>
    <row r="67" spans="6:19">
      <c r="F67" s="2"/>
      <c r="G67" s="1"/>
      <c r="I67" s="2"/>
      <c r="J67" s="1"/>
      <c r="L67" s="2"/>
      <c r="M67" s="1"/>
      <c r="O67" s="2"/>
      <c r="P67" s="1"/>
      <c r="S67" s="1"/>
    </row>
    <row r="68" spans="6:19">
      <c r="F68" s="2"/>
      <c r="G68" s="1"/>
      <c r="I68" s="2"/>
      <c r="J68" s="1"/>
      <c r="L68" s="2"/>
      <c r="M68" s="1"/>
      <c r="O68" s="2"/>
      <c r="P68" s="1"/>
      <c r="S68" s="1"/>
    </row>
    <row r="69" spans="6:19">
      <c r="F69" s="2"/>
      <c r="G69" s="1"/>
      <c r="I69" s="2"/>
      <c r="J69" s="1"/>
      <c r="L69" s="2"/>
      <c r="M69" s="1"/>
      <c r="O69" s="2"/>
      <c r="P69" s="1"/>
      <c r="S69" s="1"/>
    </row>
    <row r="70" spans="6:19">
      <c r="F70" s="2"/>
      <c r="G70" s="1"/>
      <c r="I70" s="2"/>
      <c r="J70" s="1"/>
      <c r="L70" s="2"/>
      <c r="M70" s="1"/>
      <c r="O70" s="2"/>
      <c r="P70" s="1"/>
      <c r="S70" s="1"/>
    </row>
    <row r="71" spans="6:19">
      <c r="F71" s="2"/>
      <c r="G71" s="1"/>
      <c r="I71" s="2"/>
      <c r="J71" s="1"/>
      <c r="L71" s="2"/>
      <c r="M71" s="1"/>
      <c r="O71" s="2"/>
      <c r="P71" s="1"/>
      <c r="S71" s="1"/>
    </row>
    <row r="72" spans="6:19">
      <c r="F72" s="2"/>
      <c r="G72" s="1"/>
      <c r="I72" s="2"/>
      <c r="J72" s="1"/>
      <c r="L72" s="2"/>
      <c r="M72" s="1"/>
      <c r="O72" s="2"/>
      <c r="P72" s="1"/>
      <c r="S72" s="1"/>
    </row>
  </sheetData>
  <sheetProtection autoFilter="0"/>
  <mergeCells count="14">
    <mergeCell ref="G53:O53"/>
    <mergeCell ref="G47:O47"/>
    <mergeCell ref="G41:O41"/>
    <mergeCell ref="S34:T34"/>
    <mergeCell ref="B2:B36"/>
    <mergeCell ref="D13:L13"/>
    <mergeCell ref="G5:I5"/>
    <mergeCell ref="M5:O5"/>
    <mergeCell ref="S5:U5"/>
    <mergeCell ref="P5:R5"/>
    <mergeCell ref="J5:L5"/>
    <mergeCell ref="S8:U8"/>
    <mergeCell ref="S9:U10"/>
    <mergeCell ref="S11:U11"/>
  </mergeCells>
  <phoneticPr fontId="0" type="noConversion"/>
  <conditionalFormatting sqref="G8 G5:I7">
    <cfRule type="expression" dxfId="13" priority="82" stopIfTrue="1">
      <formula>$G$6=mySortCriteria</formula>
    </cfRule>
  </conditionalFormatting>
  <conditionalFormatting sqref="J8 J5:L7">
    <cfRule type="expression" dxfId="12" priority="83" stopIfTrue="1">
      <formula>$J$6=mySortCriteria</formula>
    </cfRule>
  </conditionalFormatting>
  <conditionalFormatting sqref="M8 M5:O7">
    <cfRule type="expression" dxfId="11" priority="84" stopIfTrue="1">
      <formula>$M$6=mySortCriteria</formula>
    </cfRule>
  </conditionalFormatting>
  <conditionalFormatting sqref="P8 P5:R7 M8 S8">
    <cfRule type="expression" dxfId="10" priority="85" stopIfTrue="1">
      <formula>$P$6=mySortCriteria</formula>
    </cfRule>
  </conditionalFormatting>
  <conditionalFormatting sqref="S5:U7 F10:F11 S8">
    <cfRule type="expression" dxfId="9" priority="86" stopIfTrue="1">
      <formula>$S$6=mySortCriteria</formula>
    </cfRule>
  </conditionalFormatting>
  <conditionalFormatting sqref="K8">
    <cfRule type="cellIs" dxfId="8" priority="20" operator="lessThan">
      <formula>$L$12</formula>
    </cfRule>
  </conditionalFormatting>
  <conditionalFormatting sqref="N8">
    <cfRule type="cellIs" dxfId="7" priority="19" operator="greaterThan">
      <formula>$O$12</formula>
    </cfRule>
  </conditionalFormatting>
  <conditionalFormatting sqref="Q8">
    <cfRule type="cellIs" dxfId="6" priority="18" operator="lessThan">
      <formula>$R$12</formula>
    </cfRule>
  </conditionalFormatting>
  <conditionalFormatting sqref="H8">
    <cfRule type="cellIs" dxfId="5" priority="16" operator="greaterThan">
      <formula>$I$12</formula>
    </cfRule>
  </conditionalFormatting>
  <conditionalFormatting sqref="D12">
    <cfRule type="colorScale" priority="6">
      <colorScale>
        <cfvo type="num" val="2"/>
        <cfvo type="num" val="3"/>
        <color rgb="FFFF0000"/>
        <color rgb="FF92D050"/>
      </colorScale>
    </cfRule>
  </conditionalFormatting>
  <printOptions horizontalCentered="1"/>
  <pageMargins left="0.27559055118110237" right="0.27559055118110237" top="0.39370078740157483" bottom="0.59055118110236227" header="0.19685039370078741" footer="0.19685039370078741"/>
  <pageSetup paperSize="5" scale="67" orientation="landscape" cellComments="atEnd"/>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2050363" r:id="rId3" name="ScrollBar List">
              <controlPr defaultSize="0" autoPict="0">
                <anchor moveWithCells="1">
                  <from>
                    <xdr:col>21</xdr:col>
                    <xdr:colOff>63500</xdr:colOff>
                    <xdr:row>6</xdr:row>
                    <xdr:rowOff>152400</xdr:rowOff>
                  </from>
                  <to>
                    <xdr:col>21</xdr:col>
                    <xdr:colOff>254000</xdr:colOff>
                    <xdr:row>11</xdr:row>
                    <xdr:rowOff>177800</xdr:rowOff>
                  </to>
                </anchor>
              </controlPr>
            </control>
          </mc:Choice>
          <mc:Fallback/>
        </mc:AlternateContent>
        <mc:AlternateContent xmlns:mc="http://schemas.openxmlformats.org/markup-compatibility/2006">
          <mc:Choice Requires="x14">
            <control shapeId="5976780" r:id="rId4" name="SortOrder Spin Button">
              <controlPr defaultSize="0" autoPict="0">
                <anchor moveWithCells="1" sizeWithCells="1">
                  <from>
                    <xdr:col>4</xdr:col>
                    <xdr:colOff>1257300</xdr:colOff>
                    <xdr:row>4</xdr:row>
                    <xdr:rowOff>12700</xdr:rowOff>
                  </from>
                  <to>
                    <xdr:col>4</xdr:col>
                    <xdr:colOff>1854200</xdr:colOff>
                    <xdr:row>6</xdr:row>
                    <xdr:rowOff>127000</xdr:rowOff>
                  </to>
                </anchor>
              </controlPr>
            </control>
          </mc:Choice>
          <mc:Fallback/>
        </mc:AlternateContent>
        <mc:AlternateContent xmlns:mc="http://schemas.openxmlformats.org/markup-compatibility/2006">
          <mc:Choice Requires="x14">
            <control shapeId="5976796" r:id="rId5" name="Drop Down 01">
              <controlPr defaultSize="0" autoLine="0" autoPict="0">
                <anchor moveWithCells="1">
                  <from>
                    <xdr:col>18</xdr:col>
                    <xdr:colOff>139700</xdr:colOff>
                    <xdr:row>30</xdr:row>
                    <xdr:rowOff>177800</xdr:rowOff>
                  </from>
                  <to>
                    <xdr:col>20</xdr:col>
                    <xdr:colOff>635000</xdr:colOff>
                    <xdr:row>31</xdr:row>
                    <xdr:rowOff>165100</xdr:rowOff>
                  </to>
                </anchor>
              </controlPr>
            </control>
          </mc:Choice>
          <mc:Fallback/>
        </mc:AlternateContent>
        <mc:AlternateContent xmlns:mc="http://schemas.openxmlformats.org/markup-compatibility/2006">
          <mc:Choice Requires="x14">
            <control shapeId="5976797" r:id="rId6" name="Drop Down 02">
              <controlPr defaultSize="0" autoLine="0" autoPict="0">
                <anchor moveWithCells="1">
                  <from>
                    <xdr:col>3</xdr:col>
                    <xdr:colOff>127000</xdr:colOff>
                    <xdr:row>13</xdr:row>
                    <xdr:rowOff>63500</xdr:rowOff>
                  </from>
                  <to>
                    <xdr:col>4</xdr:col>
                    <xdr:colOff>1358900</xdr:colOff>
                    <xdr:row>14</xdr:row>
                    <xdr:rowOff>63500</xdr:rowOff>
                  </to>
                </anchor>
              </controlPr>
            </control>
          </mc:Choice>
          <mc:Fallback/>
        </mc:AlternateContent>
        <mc:AlternateContent xmlns:mc="http://schemas.openxmlformats.org/markup-compatibility/2006">
          <mc:Choice Requires="x14">
            <control shapeId="5976799" r:id="rId7" name="Option Button 8927">
              <controlPr defaultSize="0" autoFill="0" autoLine="0" autoPict="0">
                <anchor moveWithCells="1">
                  <from>
                    <xdr:col>7</xdr:col>
                    <xdr:colOff>63500</xdr:colOff>
                    <xdr:row>5</xdr:row>
                    <xdr:rowOff>38100</xdr:rowOff>
                  </from>
                  <to>
                    <xdr:col>7</xdr:col>
                    <xdr:colOff>368300</xdr:colOff>
                    <xdr:row>6</xdr:row>
                    <xdr:rowOff>127000</xdr:rowOff>
                  </to>
                </anchor>
              </controlPr>
            </control>
          </mc:Choice>
          <mc:Fallback/>
        </mc:AlternateContent>
        <mc:AlternateContent xmlns:mc="http://schemas.openxmlformats.org/markup-compatibility/2006">
          <mc:Choice Requires="x14">
            <control shapeId="5976804" r:id="rId8" name="Option Button 8932">
              <controlPr defaultSize="0" autoFill="0" autoLine="0" autoPict="0">
                <anchor moveWithCells="1">
                  <from>
                    <xdr:col>10</xdr:col>
                    <xdr:colOff>63500</xdr:colOff>
                    <xdr:row>5</xdr:row>
                    <xdr:rowOff>38100</xdr:rowOff>
                  </from>
                  <to>
                    <xdr:col>11</xdr:col>
                    <xdr:colOff>812800</xdr:colOff>
                    <xdr:row>6</xdr:row>
                    <xdr:rowOff>101600</xdr:rowOff>
                  </to>
                </anchor>
              </controlPr>
            </control>
          </mc:Choice>
          <mc:Fallback/>
        </mc:AlternateContent>
        <mc:AlternateContent xmlns:mc="http://schemas.openxmlformats.org/markup-compatibility/2006">
          <mc:Choice Requires="x14">
            <control shapeId="5976806" r:id="rId9" name="Option Button 8934">
              <controlPr defaultSize="0" autoFill="0" autoLine="0" autoPict="0">
                <anchor moveWithCells="1">
                  <from>
                    <xdr:col>13</xdr:col>
                    <xdr:colOff>38100</xdr:colOff>
                    <xdr:row>5</xdr:row>
                    <xdr:rowOff>63500</xdr:rowOff>
                  </from>
                  <to>
                    <xdr:col>14</xdr:col>
                    <xdr:colOff>800100</xdr:colOff>
                    <xdr:row>6</xdr:row>
                    <xdr:rowOff>114300</xdr:rowOff>
                  </to>
                </anchor>
              </controlPr>
            </control>
          </mc:Choice>
          <mc:Fallback/>
        </mc:AlternateContent>
        <mc:AlternateContent xmlns:mc="http://schemas.openxmlformats.org/markup-compatibility/2006">
          <mc:Choice Requires="x14">
            <control shapeId="5976807" r:id="rId10" name="Option Button 8935">
              <controlPr defaultSize="0" autoFill="0" autoLine="0" autoPict="0">
                <anchor moveWithCells="1">
                  <from>
                    <xdr:col>16</xdr:col>
                    <xdr:colOff>25400</xdr:colOff>
                    <xdr:row>5</xdr:row>
                    <xdr:rowOff>38100</xdr:rowOff>
                  </from>
                  <to>
                    <xdr:col>17</xdr:col>
                    <xdr:colOff>762000</xdr:colOff>
                    <xdr:row>6</xdr:row>
                    <xdr:rowOff>101600</xdr:rowOff>
                  </to>
                </anchor>
              </controlPr>
            </control>
          </mc:Choice>
          <mc:Fallback/>
        </mc:AlternateContent>
        <mc:AlternateContent xmlns:mc="http://schemas.openxmlformats.org/markup-compatibility/2006">
          <mc:Choice Requires="x14">
            <control shapeId="5976808" r:id="rId11" name="Option Button 8936">
              <controlPr defaultSize="0" autoFill="0" autoLine="0" autoPict="0">
                <anchor moveWithCells="1">
                  <from>
                    <xdr:col>19</xdr:col>
                    <xdr:colOff>63500</xdr:colOff>
                    <xdr:row>5</xdr:row>
                    <xdr:rowOff>50800</xdr:rowOff>
                  </from>
                  <to>
                    <xdr:col>20</xdr:col>
                    <xdr:colOff>800100</xdr:colOff>
                    <xdr:row>6</xdr:row>
                    <xdr:rowOff>101600</xdr:rowOff>
                  </to>
                </anchor>
              </controlPr>
            </control>
          </mc:Choice>
          <mc:Fallback/>
        </mc:AlternateContent>
      </controls>
    </mc:Choice>
    <mc:Fallback/>
  </mc:AlternateContent>
  <extLst>
    <ext xmlns:x14="http://schemas.microsoft.com/office/spreadsheetml/2009/9/main" uri="{78C0D931-6437-407d-A8EE-F0AAD7539E65}">
      <x14:conditionalFormattings>
        <x14:conditionalFormatting xmlns:xm="http://schemas.microsoft.com/office/excel/2006/main">
          <x14:cfRule type="iconSet" priority="4" id="{860E7871-C5E7-47C6-BEBE-4F7FB7D93306}">
            <x14:iconSet iconSet="3Triangles">
              <x14:cfvo type="percent">
                <xm:f>0</xm:f>
              </x14:cfvo>
              <x14:cfvo type="percent">
                <xm:f>33</xm:f>
              </x14:cfvo>
              <x14:cfvo type="percent">
                <xm:f>67</xm:f>
              </x14:cfvo>
            </x14:iconSet>
          </x14:cfRule>
          <xm:sqref>D11</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02" enableFormatConditionsCalculation="0">
    <tabColor rgb="FFFFFF00"/>
    <pageSetUpPr fitToPage="1"/>
  </sheetPr>
  <dimension ref="B1:AB110"/>
  <sheetViews>
    <sheetView topLeftCell="J13" workbookViewId="0">
      <selection activeCell="A30" sqref="A30:XFD30"/>
    </sheetView>
  </sheetViews>
  <sheetFormatPr baseColWidth="10" defaultColWidth="10.6640625" defaultRowHeight="12.75" customHeight="1" x14ac:dyDescent="0"/>
  <cols>
    <col min="1" max="2" width="1.6640625" style="315" customWidth="1"/>
    <col min="3" max="3" width="5.6640625" style="400" customWidth="1"/>
    <col min="4" max="4" width="15.33203125" style="400" customWidth="1"/>
    <col min="5" max="5" width="38.5" style="315" customWidth="1"/>
    <col min="6" max="6" width="16.5" style="400" customWidth="1"/>
    <col min="7" max="7" width="16.5" style="525" customWidth="1"/>
    <col min="8" max="8" width="18" style="401" customWidth="1"/>
    <col min="9" max="9" width="16.5" style="526" customWidth="1"/>
    <col min="10" max="10" width="16.5" style="517" customWidth="1"/>
    <col min="11" max="11" width="16.5" style="527" customWidth="1"/>
    <col min="12" max="12" width="16.5" style="528" customWidth="1"/>
    <col min="13" max="14" width="1.6640625" style="315" customWidth="1"/>
    <col min="15" max="15" width="9.1640625" style="315" customWidth="1"/>
    <col min="16" max="16" width="24.6640625" style="315" customWidth="1"/>
    <col min="17" max="17" width="10.6640625" style="315" customWidth="1"/>
    <col min="18" max="21" width="17.33203125" style="315" customWidth="1"/>
    <col min="22" max="22" width="12.33203125" style="315" customWidth="1"/>
    <col min="23" max="24" width="10.6640625" style="316" customWidth="1"/>
    <col min="25" max="27" width="10.6640625" style="315" customWidth="1"/>
    <col min="28" max="28" width="10.6640625" style="1" customWidth="1"/>
    <col min="29" max="16384" width="10.6640625" style="315"/>
  </cols>
  <sheetData>
    <row r="1" spans="2:28" ht="12.75" customHeight="1" thickBot="1"/>
    <row r="2" spans="2:28" s="251" customFormat="1" ht="12.75" customHeight="1">
      <c r="B2" s="317"/>
      <c r="C2" s="529"/>
      <c r="D2" s="529"/>
      <c r="E2" s="318"/>
      <c r="F2" s="529"/>
      <c r="G2" s="530"/>
      <c r="H2" s="531"/>
      <c r="I2" s="532"/>
      <c r="J2" s="518"/>
      <c r="K2" s="518"/>
      <c r="L2" s="533"/>
      <c r="M2" s="319"/>
      <c r="W2" s="320"/>
      <c r="X2" s="320"/>
      <c r="AB2" s="499"/>
    </row>
    <row r="3" spans="2:28" s="251" customFormat="1" ht="66" customHeight="1" thickBot="1">
      <c r="B3" s="321"/>
      <c r="C3" s="736" t="s">
        <v>269</v>
      </c>
      <c r="D3" s="736"/>
      <c r="E3" s="736"/>
      <c r="F3" s="736"/>
      <c r="G3" s="736"/>
      <c r="H3" s="736"/>
      <c r="I3" s="736"/>
      <c r="J3" s="736"/>
      <c r="K3" s="736"/>
      <c r="L3" s="736"/>
      <c r="M3" s="322"/>
      <c r="W3" s="320"/>
      <c r="X3" s="320"/>
      <c r="AB3" s="499"/>
    </row>
    <row r="4" spans="2:28" s="326" customFormat="1" ht="12.75" customHeight="1">
      <c r="B4" s="323"/>
      <c r="C4" s="534"/>
      <c r="D4" s="534"/>
      <c r="E4" s="324"/>
      <c r="F4" s="534"/>
      <c r="G4" s="535"/>
      <c r="H4" s="536"/>
      <c r="I4" s="537"/>
      <c r="J4" s="519"/>
      <c r="K4" s="519"/>
      <c r="L4" s="538"/>
      <c r="M4" s="325"/>
      <c r="W4" s="320"/>
      <c r="X4" s="320"/>
      <c r="AB4" s="324"/>
    </row>
    <row r="5" spans="2:28" s="326" customFormat="1" ht="12.75" customHeight="1" thickBot="1">
      <c r="B5" s="323"/>
      <c r="C5" s="534"/>
      <c r="D5" s="534"/>
      <c r="E5" s="324"/>
      <c r="F5" s="534"/>
      <c r="G5" s="535"/>
      <c r="H5" s="536"/>
      <c r="I5" s="537"/>
      <c r="J5" s="519"/>
      <c r="K5" s="519"/>
      <c r="L5" s="538"/>
      <c r="M5" s="325"/>
      <c r="P5" s="327"/>
      <c r="W5" s="320"/>
      <c r="X5" s="320"/>
      <c r="AB5" s="324"/>
    </row>
    <row r="6" spans="2:28" s="326" customFormat="1" ht="37.5" customHeight="1">
      <c r="B6" s="323"/>
      <c r="C6" s="534"/>
      <c r="D6" s="534"/>
      <c r="E6" s="324"/>
      <c r="F6" s="328" t="str">
        <f>Dashboard!G5</f>
        <v>Cleanliness Rating (%)</v>
      </c>
      <c r="G6" s="329" t="str">
        <f>Dashboard!J5</f>
        <v>Cost Per Sq. Ft. ($)</v>
      </c>
      <c r="H6" s="479" t="str">
        <f>Dashboard!M5</f>
        <v>Custodial Workload (Sq. Ft.)</v>
      </c>
      <c r="I6" s="354" t="str">
        <f>Dashboard!P5</f>
        <v>Cost Per Student FY-10/11 ($)</v>
      </c>
      <c r="J6" s="353"/>
      <c r="K6" s="353"/>
      <c r="L6" s="399"/>
      <c r="M6" s="325"/>
      <c r="P6" s="330"/>
      <c r="W6" s="320"/>
      <c r="X6" s="320"/>
      <c r="Y6" s="737" t="s">
        <v>247</v>
      </c>
      <c r="AB6" s="324"/>
    </row>
    <row r="7" spans="2:28" s="326" customFormat="1" ht="12.75" customHeight="1">
      <c r="B7" s="323"/>
      <c r="C7" s="534"/>
      <c r="D7" s="534"/>
      <c r="E7" s="331" t="s">
        <v>10</v>
      </c>
      <c r="F7" s="539">
        <f>Dashboard!I12</f>
        <v>0.7</v>
      </c>
      <c r="G7" s="540">
        <f>Dashboard!L12</f>
        <v>1.71</v>
      </c>
      <c r="H7" s="541">
        <f>Dashboard!O12</f>
        <v>27408</v>
      </c>
      <c r="I7" s="542">
        <f>Dashboard!R12</f>
        <v>304.93</v>
      </c>
      <c r="J7" s="520"/>
      <c r="K7" s="520"/>
      <c r="L7" s="543"/>
      <c r="M7" s="325"/>
      <c r="W7" s="320"/>
      <c r="X7" s="320"/>
      <c r="Y7" s="738"/>
      <c r="AB7" s="324"/>
    </row>
    <row r="8" spans="2:28" s="326" customFormat="1" ht="309.75" customHeight="1" thickBot="1">
      <c r="B8" s="323"/>
      <c r="C8" s="534"/>
      <c r="D8" s="534"/>
      <c r="E8" s="324"/>
      <c r="F8" s="534"/>
      <c r="G8" s="535"/>
      <c r="H8" s="536"/>
      <c r="I8" s="537"/>
      <c r="J8" s="519"/>
      <c r="K8" s="519"/>
      <c r="L8" s="538"/>
      <c r="M8" s="325"/>
      <c r="W8" s="320"/>
      <c r="X8" s="320"/>
      <c r="Y8" s="332">
        <f>Dashboard!N35</f>
        <v>0.1</v>
      </c>
      <c r="AB8" s="324"/>
    </row>
    <row r="9" spans="2:28" s="335" customFormat="1" ht="25.5" customHeight="1">
      <c r="B9" s="333"/>
      <c r="C9" s="480" t="s">
        <v>3</v>
      </c>
      <c r="D9" s="480" t="s">
        <v>273</v>
      </c>
      <c r="E9" s="480" t="s">
        <v>121</v>
      </c>
      <c r="F9" s="480" t="str">
        <f t="shared" ref="F9:I9" si="0">F6</f>
        <v>Cleanliness Rating (%)</v>
      </c>
      <c r="G9" s="481" t="str">
        <f t="shared" si="0"/>
        <v>Cost Per Sq. Ft. ($)</v>
      </c>
      <c r="H9" s="482" t="str">
        <f t="shared" si="0"/>
        <v>Custodial Workload (Sq. Ft.)</v>
      </c>
      <c r="I9" s="483" t="str">
        <f t="shared" si="0"/>
        <v>Cost Per Student FY-10/11 ($)</v>
      </c>
      <c r="J9" s="480" t="s">
        <v>274</v>
      </c>
      <c r="K9" s="480" t="s">
        <v>268</v>
      </c>
      <c r="L9" s="484" t="s">
        <v>271</v>
      </c>
      <c r="M9" s="334"/>
      <c r="P9" s="336" t="s">
        <v>127</v>
      </c>
      <c r="Q9" s="337" t="s">
        <v>122</v>
      </c>
      <c r="R9" s="337" t="s">
        <v>118</v>
      </c>
      <c r="S9" s="338" t="s">
        <v>139</v>
      </c>
      <c r="T9" s="338" t="s">
        <v>165</v>
      </c>
      <c r="U9" s="338" t="s">
        <v>167</v>
      </c>
      <c r="V9" s="337" t="s">
        <v>120</v>
      </c>
      <c r="W9" s="339" t="s">
        <v>119</v>
      </c>
      <c r="X9" s="336" t="s">
        <v>128</v>
      </c>
      <c r="Y9" s="340" t="s">
        <v>128</v>
      </c>
      <c r="Z9" s="336" t="s">
        <v>123</v>
      </c>
      <c r="AB9" s="410"/>
    </row>
    <row r="10" spans="2:28" ht="15" customHeight="1">
      <c r="B10" s="341"/>
      <c r="C10" s="521">
        <v>1</v>
      </c>
      <c r="D10" s="556">
        <v>1991</v>
      </c>
      <c r="E10" s="343" t="s">
        <v>35</v>
      </c>
      <c r="F10" s="544">
        <v>0.81100000000000005</v>
      </c>
      <c r="G10" s="545">
        <f>U10/(Y10+Z10)</f>
        <v>3.1617867002824536</v>
      </c>
      <c r="H10" s="546">
        <f>(Y10+Z10)/W10</f>
        <v>21802.760000000002</v>
      </c>
      <c r="I10" s="547">
        <f>U10/V10</f>
        <v>430.84797873406416</v>
      </c>
      <c r="J10" s="521">
        <v>1</v>
      </c>
      <c r="K10" s="548" t="s">
        <v>124</v>
      </c>
      <c r="L10" s="549">
        <v>2.75</v>
      </c>
      <c r="M10" s="6"/>
      <c r="P10" s="86" t="s">
        <v>124</v>
      </c>
      <c r="Q10" s="107" t="s">
        <v>35</v>
      </c>
      <c r="R10" s="344">
        <v>4862</v>
      </c>
      <c r="S10" s="345">
        <f>'Employee Allocations'!AA14</f>
        <v>142839</v>
      </c>
      <c r="T10" s="345">
        <f>'Employee Allocations'!AI14</f>
        <v>29500.191493625662</v>
      </c>
      <c r="U10" s="345">
        <f>T10+S10</f>
        <v>172339.19149362567</v>
      </c>
      <c r="V10" s="344">
        <v>400</v>
      </c>
      <c r="W10" s="346">
        <f>'Employee Allocations'!T14</f>
        <v>2.5</v>
      </c>
      <c r="X10" s="86">
        <v>58341</v>
      </c>
      <c r="Y10" s="347">
        <f>X10-(X10*$Y$8)</f>
        <v>52506.9</v>
      </c>
      <c r="Z10" s="86">
        <v>2000</v>
      </c>
      <c r="AB10" s="500"/>
    </row>
    <row r="11" spans="2:28" ht="15" customHeight="1">
      <c r="B11" s="341"/>
      <c r="C11" s="522">
        <f t="shared" ref="C11:C42" si="1">C10+1</f>
        <v>2</v>
      </c>
      <c r="D11" s="556">
        <v>1973</v>
      </c>
      <c r="E11" s="349" t="s">
        <v>36</v>
      </c>
      <c r="F11" s="544">
        <v>0.88800000000000001</v>
      </c>
      <c r="G11" s="545">
        <f t="shared" ref="G11:G74" si="2">U11/(Y11+Z11)</f>
        <v>3.639356883072117</v>
      </c>
      <c r="H11" s="546">
        <f t="shared" ref="H11:H41" si="3">(Y11+Z11)/W11</f>
        <v>19252.5</v>
      </c>
      <c r="I11" s="547">
        <f t="shared" ref="I11:I74" si="4">U11/V11</f>
        <v>432.51060735398721</v>
      </c>
      <c r="J11" s="521">
        <v>1</v>
      </c>
      <c r="K11" s="548" t="s">
        <v>124</v>
      </c>
      <c r="L11" s="549">
        <v>2</v>
      </c>
      <c r="M11" s="6"/>
      <c r="P11" s="86" t="s">
        <v>124</v>
      </c>
      <c r="Q11" s="107" t="s">
        <v>36</v>
      </c>
      <c r="R11" s="344">
        <v>4862</v>
      </c>
      <c r="S11" s="345">
        <f>'Employee Allocations'!AA15</f>
        <v>119380</v>
      </c>
      <c r="T11" s="345">
        <f>'Employee Allocations'!AI15</f>
        <v>20753.436782691857</v>
      </c>
      <c r="U11" s="345">
        <f t="shared" ref="U11:U54" si="5">T11+S11</f>
        <v>140133.43678269186</v>
      </c>
      <c r="V11" s="344">
        <v>324</v>
      </c>
      <c r="W11" s="346">
        <f>'Employee Allocations'!T15</f>
        <v>2</v>
      </c>
      <c r="X11" s="86">
        <v>39450</v>
      </c>
      <c r="Y11" s="347">
        <f t="shared" ref="Y11:Y74" si="6">X11-(X11*$Y$8)</f>
        <v>35505</v>
      </c>
      <c r="Z11" s="86">
        <v>3000</v>
      </c>
      <c r="AB11" s="500"/>
    </row>
    <row r="12" spans="2:28" ht="15" customHeight="1">
      <c r="B12" s="341"/>
      <c r="C12" s="522">
        <f t="shared" si="1"/>
        <v>3</v>
      </c>
      <c r="D12" s="556">
        <v>1995</v>
      </c>
      <c r="E12" s="349" t="s">
        <v>37</v>
      </c>
      <c r="F12" s="544">
        <v>0.95099999999999996</v>
      </c>
      <c r="G12" s="545">
        <f t="shared" si="2"/>
        <v>3.178759504694364</v>
      </c>
      <c r="H12" s="546">
        <f t="shared" si="3"/>
        <v>21678.84</v>
      </c>
      <c r="I12" s="547">
        <f t="shared" si="4"/>
        <v>308.19239132713938</v>
      </c>
      <c r="J12" s="521">
        <v>1</v>
      </c>
      <c r="K12" s="548" t="s">
        <v>124</v>
      </c>
      <c r="L12" s="549">
        <v>1.25</v>
      </c>
      <c r="M12" s="6"/>
      <c r="P12" s="86" t="s">
        <v>124</v>
      </c>
      <c r="Q12" s="107" t="s">
        <v>37</v>
      </c>
      <c r="R12" s="344">
        <v>5730</v>
      </c>
      <c r="S12" s="345">
        <f>'Employee Allocations'!AA16</f>
        <v>142839</v>
      </c>
      <c r="T12" s="345">
        <f>'Employee Allocations'!AI16</f>
        <v>29440.546751870927</v>
      </c>
      <c r="U12" s="345">
        <f t="shared" si="5"/>
        <v>172279.54675187092</v>
      </c>
      <c r="V12" s="344">
        <v>559</v>
      </c>
      <c r="W12" s="346">
        <f>'Employee Allocations'!T16</f>
        <v>2.5</v>
      </c>
      <c r="X12" s="86">
        <v>60219</v>
      </c>
      <c r="Y12" s="347">
        <f t="shared" si="6"/>
        <v>54197.1</v>
      </c>
      <c r="Z12" s="86"/>
      <c r="AB12" s="500"/>
    </row>
    <row r="13" spans="2:28" ht="15" customHeight="1">
      <c r="B13" s="341"/>
      <c r="C13" s="522">
        <f t="shared" si="1"/>
        <v>4</v>
      </c>
      <c r="D13" s="556">
        <v>1996</v>
      </c>
      <c r="E13" s="349" t="s">
        <v>38</v>
      </c>
      <c r="F13" s="544">
        <v>0.79400000000000004</v>
      </c>
      <c r="G13" s="545">
        <f t="shared" si="2"/>
        <v>3.4437736530592287</v>
      </c>
      <c r="H13" s="546">
        <f t="shared" si="3"/>
        <v>19698.120000000003</v>
      </c>
      <c r="I13" s="547">
        <f t="shared" si="4"/>
        <v>415.66094773773932</v>
      </c>
      <c r="J13" s="521">
        <v>1</v>
      </c>
      <c r="K13" s="548" t="s">
        <v>124</v>
      </c>
      <c r="L13" s="549">
        <v>3</v>
      </c>
      <c r="M13" s="6"/>
      <c r="P13" s="86" t="s">
        <v>124</v>
      </c>
      <c r="Q13" s="107" t="s">
        <v>38</v>
      </c>
      <c r="R13" s="344">
        <v>5730</v>
      </c>
      <c r="S13" s="345">
        <f>'Employee Allocations'!AA17</f>
        <v>142839</v>
      </c>
      <c r="T13" s="345">
        <f>'Employee Allocations'!AI17</f>
        <v>26750.666676997655</v>
      </c>
      <c r="U13" s="345">
        <f t="shared" si="5"/>
        <v>169589.66667699764</v>
      </c>
      <c r="V13" s="344">
        <v>408</v>
      </c>
      <c r="W13" s="346">
        <f>'Employee Allocations'!T17</f>
        <v>2.5</v>
      </c>
      <c r="X13" s="86">
        <v>54717</v>
      </c>
      <c r="Y13" s="347">
        <f t="shared" si="6"/>
        <v>49245.3</v>
      </c>
      <c r="Z13" s="86"/>
      <c r="AB13" s="500"/>
    </row>
    <row r="14" spans="2:28" ht="15" customHeight="1">
      <c r="B14" s="341"/>
      <c r="C14" s="522">
        <f t="shared" si="1"/>
        <v>5</v>
      </c>
      <c r="D14" s="556">
        <v>1999</v>
      </c>
      <c r="E14" s="349" t="s">
        <v>40</v>
      </c>
      <c r="F14" s="544"/>
      <c r="G14" s="545">
        <f t="shared" si="2"/>
        <v>3.0999172688673755</v>
      </c>
      <c r="H14" s="546">
        <f t="shared" si="3"/>
        <v>22347.360000000001</v>
      </c>
      <c r="I14" s="547">
        <f t="shared" si="4"/>
        <v>458.16777233859813</v>
      </c>
      <c r="J14" s="521">
        <v>1</v>
      </c>
      <c r="K14" s="548" t="s">
        <v>124</v>
      </c>
      <c r="L14" s="549">
        <v>0</v>
      </c>
      <c r="M14" s="6"/>
      <c r="P14" s="86" t="s">
        <v>124</v>
      </c>
      <c r="Q14" s="107" t="s">
        <v>40</v>
      </c>
      <c r="R14" s="344">
        <v>5730</v>
      </c>
      <c r="S14" s="345">
        <f>'Employee Allocations'!AA18</f>
        <v>142839</v>
      </c>
      <c r="T14" s="345">
        <f>'Employee Allocations'!AI18</f>
        <v>30348.417943990102</v>
      </c>
      <c r="U14" s="345">
        <f t="shared" si="5"/>
        <v>173187.41794399009</v>
      </c>
      <c r="V14" s="344">
        <v>378</v>
      </c>
      <c r="W14" s="346">
        <f>'Employee Allocations'!T18</f>
        <v>2.5</v>
      </c>
      <c r="X14" s="86">
        <v>62076</v>
      </c>
      <c r="Y14" s="347">
        <f t="shared" si="6"/>
        <v>55868.4</v>
      </c>
      <c r="Z14" s="86"/>
      <c r="AB14" s="500"/>
    </row>
    <row r="15" spans="2:28" ht="15" customHeight="1">
      <c r="B15" s="341"/>
      <c r="C15" s="522">
        <f t="shared" si="1"/>
        <v>6</v>
      </c>
      <c r="D15" s="556">
        <v>1991</v>
      </c>
      <c r="E15" s="349" t="s">
        <v>41</v>
      </c>
      <c r="F15" s="544">
        <v>0.82</v>
      </c>
      <c r="G15" s="545">
        <f>U15/(Y15+Z15)</f>
        <v>3.0548613550924824</v>
      </c>
      <c r="H15" s="546">
        <f t="shared" si="3"/>
        <v>22713.64</v>
      </c>
      <c r="I15" s="547">
        <f t="shared" si="4"/>
        <v>326.68089015764036</v>
      </c>
      <c r="J15" s="521">
        <v>1</v>
      </c>
      <c r="K15" s="548" t="s">
        <v>124</v>
      </c>
      <c r="L15" s="549">
        <v>2.75</v>
      </c>
      <c r="M15" s="6"/>
      <c r="P15" s="86" t="s">
        <v>124</v>
      </c>
      <c r="Q15" s="107" t="s">
        <v>41</v>
      </c>
      <c r="R15" s="344">
        <v>5730</v>
      </c>
      <c r="S15" s="345">
        <f>'Employee Allocations'!AA19</f>
        <v>142839</v>
      </c>
      <c r="T15" s="345">
        <f>'Employee Allocations'!AI19</f>
        <v>30628.552673707003</v>
      </c>
      <c r="U15" s="345">
        <f t="shared" si="5"/>
        <v>173467.55267370702</v>
      </c>
      <c r="V15" s="344">
        <v>531</v>
      </c>
      <c r="W15" s="346">
        <f>'Employee Allocations'!T19</f>
        <v>2.5</v>
      </c>
      <c r="X15" s="86">
        <v>58649</v>
      </c>
      <c r="Y15" s="347">
        <f t="shared" si="6"/>
        <v>52784.1</v>
      </c>
      <c r="Z15" s="86">
        <v>4000</v>
      </c>
      <c r="AB15" s="500"/>
    </row>
    <row r="16" spans="2:28" ht="15" customHeight="1">
      <c r="B16" s="341"/>
      <c r="C16" s="522">
        <f t="shared" si="1"/>
        <v>7</v>
      </c>
      <c r="D16" s="556">
        <v>1984</v>
      </c>
      <c r="E16" s="349" t="s">
        <v>42</v>
      </c>
      <c r="F16" s="544"/>
      <c r="G16" s="545">
        <f t="shared" si="2"/>
        <v>3.5707528329538762</v>
      </c>
      <c r="H16" s="546">
        <f t="shared" si="3"/>
        <v>18857.599999999999</v>
      </c>
      <c r="I16" s="547">
        <f t="shared" si="4"/>
        <v>389.67493415920728</v>
      </c>
      <c r="J16" s="521">
        <v>1</v>
      </c>
      <c r="K16" s="548" t="s">
        <v>124</v>
      </c>
      <c r="L16" s="549"/>
      <c r="M16" s="6"/>
      <c r="P16" s="86" t="s">
        <v>124</v>
      </c>
      <c r="Q16" s="107" t="s">
        <v>42</v>
      </c>
      <c r="R16" s="344">
        <v>4862</v>
      </c>
      <c r="S16" s="345">
        <f>'Employee Allocations'!AA20</f>
        <v>142839</v>
      </c>
      <c r="T16" s="345">
        <f>'Employee Allocations'!AI20</f>
        <v>25500.571556777555</v>
      </c>
      <c r="U16" s="345">
        <f t="shared" si="5"/>
        <v>168339.57155677755</v>
      </c>
      <c r="V16" s="344">
        <v>432</v>
      </c>
      <c r="W16" s="346">
        <f>'Employee Allocations'!T20</f>
        <v>2.5</v>
      </c>
      <c r="X16" s="86">
        <v>50160</v>
      </c>
      <c r="Y16" s="347">
        <f t="shared" si="6"/>
        <v>45144</v>
      </c>
      <c r="Z16" s="86">
        <v>2000</v>
      </c>
      <c r="AB16" s="500"/>
    </row>
    <row r="17" spans="2:28" ht="15" customHeight="1">
      <c r="B17" s="341"/>
      <c r="C17" s="522">
        <f t="shared" si="1"/>
        <v>8</v>
      </c>
      <c r="D17" s="556">
        <v>1994</v>
      </c>
      <c r="E17" s="349" t="s">
        <v>45</v>
      </c>
      <c r="F17" s="544">
        <v>0.66300000000000003</v>
      </c>
      <c r="G17" s="545">
        <f t="shared" si="2"/>
        <v>3.8307674769874906</v>
      </c>
      <c r="H17" s="546">
        <f t="shared" si="3"/>
        <v>17379.36</v>
      </c>
      <c r="I17" s="547">
        <f t="shared" si="4"/>
        <v>499.82197491634622</v>
      </c>
      <c r="J17" s="521">
        <v>1</v>
      </c>
      <c r="K17" s="548" t="s">
        <v>124</v>
      </c>
      <c r="L17" s="549">
        <v>4.25</v>
      </c>
      <c r="M17" s="6"/>
      <c r="P17" s="86" t="s">
        <v>124</v>
      </c>
      <c r="Q17" s="107" t="s">
        <v>45</v>
      </c>
      <c r="R17" s="344">
        <v>4862</v>
      </c>
      <c r="S17" s="345">
        <f>'Employee Allocations'!AA21</f>
        <v>142839</v>
      </c>
      <c r="T17" s="345">
        <f>'Employee Allocations'!AI21</f>
        <v>23601.717647143276</v>
      </c>
      <c r="U17" s="345">
        <f t="shared" si="5"/>
        <v>166440.71764714329</v>
      </c>
      <c r="V17" s="344">
        <v>333</v>
      </c>
      <c r="W17" s="346">
        <f>'Employee Allocations'!T21</f>
        <v>2.5</v>
      </c>
      <c r="X17" s="86">
        <v>48276</v>
      </c>
      <c r="Y17" s="347">
        <f t="shared" si="6"/>
        <v>43448.4</v>
      </c>
      <c r="Z17" s="86"/>
      <c r="AB17" s="500"/>
    </row>
    <row r="18" spans="2:28" ht="15" customHeight="1">
      <c r="B18" s="341"/>
      <c r="C18" s="522">
        <f t="shared" si="1"/>
        <v>9</v>
      </c>
      <c r="D18" s="556">
        <v>1991</v>
      </c>
      <c r="E18" s="349" t="s">
        <v>46</v>
      </c>
      <c r="F18" s="544"/>
      <c r="G18" s="545">
        <f t="shared" si="2"/>
        <v>3.2794052515316348</v>
      </c>
      <c r="H18" s="546">
        <f t="shared" si="3"/>
        <v>20252.433333333334</v>
      </c>
      <c r="I18" s="547">
        <f t="shared" si="4"/>
        <v>433.14741019322389</v>
      </c>
      <c r="J18" s="521">
        <v>1</v>
      </c>
      <c r="K18" s="548" t="s">
        <v>124</v>
      </c>
      <c r="L18" s="549"/>
      <c r="M18" s="6"/>
      <c r="P18" s="86" t="s">
        <v>124</v>
      </c>
      <c r="Q18" s="107" t="s">
        <v>46</v>
      </c>
      <c r="R18" s="344">
        <v>5730</v>
      </c>
      <c r="S18" s="345">
        <f>'Employee Allocations'!AA22</f>
        <v>166298</v>
      </c>
      <c r="T18" s="345">
        <f>'Employee Allocations'!AI22</f>
        <v>32949.808688882993</v>
      </c>
      <c r="U18" s="345">
        <f t="shared" si="5"/>
        <v>199247.808688883</v>
      </c>
      <c r="V18" s="344">
        <v>460</v>
      </c>
      <c r="W18" s="346">
        <f>'Employee Allocations'!T22</f>
        <v>3</v>
      </c>
      <c r="X18" s="86">
        <v>66397</v>
      </c>
      <c r="Y18" s="347">
        <f t="shared" si="6"/>
        <v>59757.3</v>
      </c>
      <c r="Z18" s="86">
        <v>1000</v>
      </c>
      <c r="AB18" s="500"/>
    </row>
    <row r="19" spans="2:28" ht="15" customHeight="1">
      <c r="B19" s="341"/>
      <c r="C19" s="522">
        <f t="shared" si="1"/>
        <v>10</v>
      </c>
      <c r="D19" s="556">
        <v>1995</v>
      </c>
      <c r="E19" s="349" t="s">
        <v>47</v>
      </c>
      <c r="F19" s="544">
        <v>0.92900000000000005</v>
      </c>
      <c r="G19" s="545">
        <f t="shared" si="2"/>
        <v>3.1264672475249196</v>
      </c>
      <c r="H19" s="546">
        <f t="shared" si="3"/>
        <v>22117.68</v>
      </c>
      <c r="I19" s="547">
        <f t="shared" si="4"/>
        <v>425.80173713815861</v>
      </c>
      <c r="J19" s="521">
        <v>1</v>
      </c>
      <c r="K19" s="548" t="s">
        <v>124</v>
      </c>
      <c r="L19" s="549">
        <v>1.5</v>
      </c>
      <c r="M19" s="6"/>
      <c r="P19" s="86" t="s">
        <v>124</v>
      </c>
      <c r="Q19" s="107" t="s">
        <v>47</v>
      </c>
      <c r="R19" s="344">
        <v>5730</v>
      </c>
      <c r="S19" s="345">
        <f>'Employee Allocations'!AA23</f>
        <v>142839</v>
      </c>
      <c r="T19" s="345">
        <f>'Employee Allocations'!AI23</f>
        <v>30036.505278092398</v>
      </c>
      <c r="U19" s="345">
        <f t="shared" si="5"/>
        <v>172875.5052780924</v>
      </c>
      <c r="V19" s="344">
        <v>406</v>
      </c>
      <c r="W19" s="346">
        <f>'Employee Allocations'!T23</f>
        <v>2.5</v>
      </c>
      <c r="X19" s="86">
        <v>61438</v>
      </c>
      <c r="Y19" s="347">
        <f t="shared" si="6"/>
        <v>55294.2</v>
      </c>
      <c r="Z19" s="86"/>
      <c r="AB19" s="500"/>
    </row>
    <row r="20" spans="2:28" ht="15" customHeight="1">
      <c r="B20" s="341"/>
      <c r="C20" s="522">
        <f t="shared" si="1"/>
        <v>11</v>
      </c>
      <c r="D20" s="556">
        <v>2010</v>
      </c>
      <c r="E20" s="349" t="s">
        <v>49</v>
      </c>
      <c r="F20" s="544">
        <v>0.98699999999999999</v>
      </c>
      <c r="G20" s="545">
        <f t="shared" si="2"/>
        <v>3.7158896992719908</v>
      </c>
      <c r="H20" s="546">
        <f t="shared" si="3"/>
        <v>18008.64</v>
      </c>
      <c r="I20" s="547">
        <f t="shared" si="4"/>
        <v>824.11477677213725</v>
      </c>
      <c r="J20" s="521">
        <v>1</v>
      </c>
      <c r="K20" s="548" t="s">
        <v>124</v>
      </c>
      <c r="L20" s="549">
        <v>1</v>
      </c>
      <c r="M20" s="6"/>
      <c r="P20" s="86" t="s">
        <v>124</v>
      </c>
      <c r="Q20" s="107" t="s">
        <v>49</v>
      </c>
      <c r="R20" s="344">
        <v>5730</v>
      </c>
      <c r="S20" s="345">
        <f>'Employee Allocations'!AA24</f>
        <v>142839</v>
      </c>
      <c r="T20" s="345">
        <f>'Employee Allocations'!AI24</f>
        <v>24456.299684743874</v>
      </c>
      <c r="U20" s="345">
        <f t="shared" si="5"/>
        <v>167295.29968474386</v>
      </c>
      <c r="V20" s="344">
        <v>203</v>
      </c>
      <c r="W20" s="346">
        <f>'Employee Allocations'!T24</f>
        <v>2.5</v>
      </c>
      <c r="X20" s="86">
        <v>50024</v>
      </c>
      <c r="Y20" s="347">
        <f t="shared" si="6"/>
        <v>45021.599999999999</v>
      </c>
      <c r="Z20" s="86"/>
      <c r="AB20" s="500"/>
    </row>
    <row r="21" spans="2:28" ht="15" customHeight="1">
      <c r="B21" s="341"/>
      <c r="C21" s="522">
        <f t="shared" si="1"/>
        <v>12</v>
      </c>
      <c r="D21" s="556">
        <v>1995</v>
      </c>
      <c r="E21" s="349" t="s">
        <v>50</v>
      </c>
      <c r="F21" s="544">
        <v>0.80700000000000005</v>
      </c>
      <c r="G21" s="545">
        <f t="shared" si="2"/>
        <v>3.1571598170081212</v>
      </c>
      <c r="H21" s="546">
        <f t="shared" si="3"/>
        <v>21833.040000000001</v>
      </c>
      <c r="I21" s="547">
        <f t="shared" si="4"/>
        <v>317.3591002354097</v>
      </c>
      <c r="J21" s="521">
        <v>1</v>
      </c>
      <c r="K21" s="548" t="s">
        <v>124</v>
      </c>
      <c r="L21" s="549">
        <v>2.75</v>
      </c>
      <c r="M21" s="6"/>
      <c r="P21" s="86" t="s">
        <v>124</v>
      </c>
      <c r="Q21" s="107" t="s">
        <v>50</v>
      </c>
      <c r="R21" s="344">
        <v>5730</v>
      </c>
      <c r="S21" s="345">
        <f>'Employee Allocations'!AA25</f>
        <v>142839</v>
      </c>
      <c r="T21" s="345">
        <f>'Employee Allocations'!AI25</f>
        <v>29486.991427827481</v>
      </c>
      <c r="U21" s="345">
        <f t="shared" si="5"/>
        <v>172325.99142782748</v>
      </c>
      <c r="V21" s="344">
        <v>543</v>
      </c>
      <c r="W21" s="346">
        <f>'Employee Allocations'!T25</f>
        <v>2.5</v>
      </c>
      <c r="X21" s="86">
        <v>57314</v>
      </c>
      <c r="Y21" s="347">
        <f t="shared" si="6"/>
        <v>51582.6</v>
      </c>
      <c r="Z21" s="86">
        <v>3000</v>
      </c>
      <c r="AB21" s="500"/>
    </row>
    <row r="22" spans="2:28" ht="15" customHeight="1">
      <c r="B22" s="341"/>
      <c r="C22" s="522">
        <f t="shared" si="1"/>
        <v>13</v>
      </c>
      <c r="D22" s="556">
        <v>2005</v>
      </c>
      <c r="E22" s="349" t="s">
        <v>51</v>
      </c>
      <c r="F22" s="544">
        <v>0.94799999999999995</v>
      </c>
      <c r="G22" s="545">
        <f t="shared" si="2"/>
        <v>3.8054157874657686</v>
      </c>
      <c r="H22" s="546">
        <f t="shared" si="3"/>
        <v>18297.45</v>
      </c>
      <c r="I22" s="547">
        <f t="shared" si="4"/>
        <v>548.26303228634276</v>
      </c>
      <c r="J22" s="521">
        <v>1</v>
      </c>
      <c r="K22" s="548" t="s">
        <v>124</v>
      </c>
      <c r="L22" s="549">
        <v>1.5</v>
      </c>
      <c r="M22" s="6"/>
      <c r="P22" s="86" t="s">
        <v>124</v>
      </c>
      <c r="Q22" s="107" t="s">
        <v>51</v>
      </c>
      <c r="R22" s="344">
        <v>3994</v>
      </c>
      <c r="S22" s="345">
        <f>'Employee Allocations'!AA26</f>
        <v>119380</v>
      </c>
      <c r="T22" s="345">
        <f>'Employee Allocations'!AI26</f>
        <v>19878.810200731063</v>
      </c>
      <c r="U22" s="345">
        <f t="shared" si="5"/>
        <v>139258.81020073107</v>
      </c>
      <c r="V22" s="344">
        <v>254</v>
      </c>
      <c r="W22" s="346">
        <f>'Employee Allocations'!T26</f>
        <v>2</v>
      </c>
      <c r="X22" s="86">
        <v>40661</v>
      </c>
      <c r="Y22" s="347">
        <f t="shared" si="6"/>
        <v>36594.9</v>
      </c>
      <c r="Z22" s="86"/>
      <c r="AB22" s="500"/>
    </row>
    <row r="23" spans="2:28" ht="15" customHeight="1">
      <c r="B23" s="341"/>
      <c r="C23" s="522">
        <f t="shared" si="1"/>
        <v>14</v>
      </c>
      <c r="D23" s="556">
        <v>1994</v>
      </c>
      <c r="E23" s="349" t="s">
        <v>52</v>
      </c>
      <c r="F23" s="544">
        <v>0.90400000000000003</v>
      </c>
      <c r="G23" s="545">
        <f t="shared" si="2"/>
        <v>3.1252064672832143</v>
      </c>
      <c r="H23" s="546">
        <f t="shared" si="3"/>
        <v>22128.48</v>
      </c>
      <c r="I23" s="547">
        <f t="shared" si="4"/>
        <v>402.07016748341431</v>
      </c>
      <c r="J23" s="521">
        <v>1</v>
      </c>
      <c r="K23" s="548" t="s">
        <v>124</v>
      </c>
      <c r="L23" s="549">
        <v>1.75</v>
      </c>
      <c r="M23" s="6"/>
      <c r="P23" s="86" t="s">
        <v>124</v>
      </c>
      <c r="Q23" s="107" t="s">
        <v>52</v>
      </c>
      <c r="R23" s="344">
        <v>5730</v>
      </c>
      <c r="S23" s="345">
        <f>'Employee Allocations'!AA27</f>
        <v>142839</v>
      </c>
      <c r="T23" s="345">
        <f>'Employee Allocations'!AI27</f>
        <v>30051.172017868153</v>
      </c>
      <c r="U23" s="345">
        <f t="shared" si="5"/>
        <v>172890.17201786814</v>
      </c>
      <c r="V23" s="344">
        <v>430</v>
      </c>
      <c r="W23" s="346">
        <f>'Employee Allocations'!T27</f>
        <v>2.5</v>
      </c>
      <c r="X23" s="86">
        <v>61468</v>
      </c>
      <c r="Y23" s="347">
        <f t="shared" si="6"/>
        <v>55321.2</v>
      </c>
      <c r="Z23" s="86"/>
      <c r="AB23" s="500"/>
    </row>
    <row r="24" spans="2:28" ht="15" customHeight="1">
      <c r="B24" s="341"/>
      <c r="C24" s="522">
        <f t="shared" si="1"/>
        <v>15</v>
      </c>
      <c r="D24" s="556">
        <v>1995</v>
      </c>
      <c r="E24" s="349" t="s">
        <v>55</v>
      </c>
      <c r="F24" s="544">
        <v>0.77400000000000002</v>
      </c>
      <c r="G24" s="545">
        <f t="shared" si="2"/>
        <v>3.1868811720874302</v>
      </c>
      <c r="H24" s="546">
        <f t="shared" si="3"/>
        <v>21612.239999999998</v>
      </c>
      <c r="I24" s="547">
        <f t="shared" si="4"/>
        <v>437.02817730098252</v>
      </c>
      <c r="J24" s="521">
        <v>1</v>
      </c>
      <c r="K24" s="548" t="s">
        <v>124</v>
      </c>
      <c r="L24" s="549">
        <v>3.25</v>
      </c>
      <c r="M24" s="6"/>
      <c r="P24" s="86" t="s">
        <v>124</v>
      </c>
      <c r="Q24" s="107" t="s">
        <v>55</v>
      </c>
      <c r="R24" s="344">
        <v>5730</v>
      </c>
      <c r="S24" s="345">
        <f>'Employee Allocations'!AA28</f>
        <v>142839</v>
      </c>
      <c r="T24" s="345">
        <f>'Employee Allocations'!AI28</f>
        <v>29350.101856587113</v>
      </c>
      <c r="U24" s="345">
        <f t="shared" si="5"/>
        <v>172189.10185658711</v>
      </c>
      <c r="V24" s="344">
        <v>394</v>
      </c>
      <c r="W24" s="346">
        <f>'Employee Allocations'!T28</f>
        <v>2.5</v>
      </c>
      <c r="X24" s="86">
        <v>60034</v>
      </c>
      <c r="Y24" s="347">
        <f t="shared" si="6"/>
        <v>54030.6</v>
      </c>
      <c r="Z24" s="86"/>
      <c r="AB24" s="500"/>
    </row>
    <row r="25" spans="2:28" ht="15" customHeight="1">
      <c r="B25" s="341"/>
      <c r="C25" s="522">
        <f t="shared" si="1"/>
        <v>16</v>
      </c>
      <c r="D25" s="556">
        <v>1999</v>
      </c>
      <c r="E25" s="349" t="s">
        <v>56</v>
      </c>
      <c r="F25" s="544">
        <v>0.86499999999999999</v>
      </c>
      <c r="G25" s="545">
        <f t="shared" si="2"/>
        <v>3.1467532460289225</v>
      </c>
      <c r="H25" s="546">
        <f t="shared" si="3"/>
        <v>21937</v>
      </c>
      <c r="I25" s="547">
        <f>U25/V25</f>
        <v>420.91662169595406</v>
      </c>
      <c r="J25" s="521">
        <v>1</v>
      </c>
      <c r="K25" s="548" t="s">
        <v>124</v>
      </c>
      <c r="L25" s="549">
        <v>2.25</v>
      </c>
      <c r="M25" s="6"/>
      <c r="P25" s="86" t="s">
        <v>124</v>
      </c>
      <c r="Q25" s="107" t="s">
        <v>56</v>
      </c>
      <c r="R25" s="344">
        <v>5730</v>
      </c>
      <c r="S25" s="345">
        <f>'Employee Allocations'!AA29</f>
        <v>142839</v>
      </c>
      <c r="T25" s="345">
        <f>'Employee Allocations'!AI29</f>
        <v>29736.814895341158</v>
      </c>
      <c r="U25" s="345">
        <f t="shared" si="5"/>
        <v>172575.81489534117</v>
      </c>
      <c r="V25" s="344">
        <v>410</v>
      </c>
      <c r="W25" s="346">
        <f>'Employee Allocations'!T29</f>
        <v>2.5</v>
      </c>
      <c r="X25" s="86">
        <v>59825</v>
      </c>
      <c r="Y25" s="347">
        <f t="shared" si="6"/>
        <v>53842.5</v>
      </c>
      <c r="Z25" s="86">
        <v>1000</v>
      </c>
      <c r="AB25" s="500"/>
    </row>
    <row r="26" spans="2:28" ht="15" customHeight="1">
      <c r="B26" s="341"/>
      <c r="C26" s="522">
        <f t="shared" si="1"/>
        <v>17</v>
      </c>
      <c r="D26" s="556">
        <v>2004</v>
      </c>
      <c r="E26" s="349" t="s">
        <v>57</v>
      </c>
      <c r="F26" s="544">
        <v>0.80900000000000005</v>
      </c>
      <c r="G26" s="545">
        <f t="shared" si="2"/>
        <v>3.0658224547473285</v>
      </c>
      <c r="H26" s="546">
        <f t="shared" si="3"/>
        <v>22649.4</v>
      </c>
      <c r="I26" s="547">
        <f t="shared" si="4"/>
        <v>428.63604386761818</v>
      </c>
      <c r="J26" s="521">
        <v>1</v>
      </c>
      <c r="K26" s="548" t="s">
        <v>124</v>
      </c>
      <c r="L26" s="549">
        <v>2.75</v>
      </c>
      <c r="M26" s="6"/>
      <c r="P26" s="86" t="s">
        <v>124</v>
      </c>
      <c r="Q26" s="107" t="s">
        <v>57</v>
      </c>
      <c r="R26" s="344">
        <v>5730</v>
      </c>
      <c r="S26" s="345">
        <f>'Employee Allocations'!AA30</f>
        <v>142839</v>
      </c>
      <c r="T26" s="345">
        <f>'Employee Allocations'!AI30</f>
        <v>30758.597766385352</v>
      </c>
      <c r="U26" s="345">
        <f t="shared" si="5"/>
        <v>173597.59776638536</v>
      </c>
      <c r="V26" s="344">
        <v>405</v>
      </c>
      <c r="W26" s="346">
        <f>'Employee Allocations'!T30</f>
        <v>2.5</v>
      </c>
      <c r="X26" s="86">
        <v>62915</v>
      </c>
      <c r="Y26" s="347">
        <f t="shared" si="6"/>
        <v>56623.5</v>
      </c>
      <c r="Z26" s="86"/>
      <c r="AB26" s="500"/>
    </row>
    <row r="27" spans="2:28" ht="15" customHeight="1">
      <c r="B27" s="341"/>
      <c r="C27" s="522">
        <f t="shared" si="1"/>
        <v>18</v>
      </c>
      <c r="D27" s="556">
        <v>1984</v>
      </c>
      <c r="E27" s="349" t="s">
        <v>59</v>
      </c>
      <c r="F27" s="544">
        <v>0.90500000000000003</v>
      </c>
      <c r="G27" s="545">
        <f t="shared" si="2"/>
        <v>3.2755405118428769</v>
      </c>
      <c r="H27" s="546">
        <f t="shared" si="3"/>
        <v>20910.96</v>
      </c>
      <c r="I27" s="547">
        <f t="shared" si="4"/>
        <v>473.0296728005934</v>
      </c>
      <c r="J27" s="521">
        <v>1</v>
      </c>
      <c r="K27" s="548" t="s">
        <v>124</v>
      </c>
      <c r="L27" s="549">
        <v>1.75</v>
      </c>
      <c r="M27" s="6"/>
      <c r="P27" s="86" t="s">
        <v>124</v>
      </c>
      <c r="Q27" s="107" t="s">
        <v>59</v>
      </c>
      <c r="R27" s="344">
        <v>4862</v>
      </c>
      <c r="S27" s="345">
        <f>'Employee Allocations'!AA31</f>
        <v>142839</v>
      </c>
      <c r="T27" s="345">
        <f>'Employee Allocations'!AI31</f>
        <v>28397.74155381482</v>
      </c>
      <c r="U27" s="345">
        <f t="shared" si="5"/>
        <v>171236.74155381482</v>
      </c>
      <c r="V27" s="344">
        <v>362</v>
      </c>
      <c r="W27" s="346">
        <f>'Employee Allocations'!T31</f>
        <v>2.5</v>
      </c>
      <c r="X27" s="86">
        <v>58086</v>
      </c>
      <c r="Y27" s="347">
        <f t="shared" si="6"/>
        <v>52277.4</v>
      </c>
      <c r="Z27" s="86"/>
      <c r="AB27" s="500"/>
    </row>
    <row r="28" spans="2:28" ht="15" customHeight="1">
      <c r="B28" s="341"/>
      <c r="C28" s="522">
        <f t="shared" si="1"/>
        <v>19</v>
      </c>
      <c r="D28" s="556">
        <v>1998</v>
      </c>
      <c r="E28" s="349" t="s">
        <v>62</v>
      </c>
      <c r="F28" s="544">
        <v>0.90100000000000002</v>
      </c>
      <c r="G28" s="545">
        <f>U28/(Y28+Z28)</f>
        <v>3.0110257451280842</v>
      </c>
      <c r="H28" s="546">
        <f t="shared" si="3"/>
        <v>23152.32</v>
      </c>
      <c r="I28" s="547">
        <f t="shared" si="4"/>
        <v>374.79694397550458</v>
      </c>
      <c r="J28" s="521">
        <v>1</v>
      </c>
      <c r="K28" s="548" t="s">
        <v>124</v>
      </c>
      <c r="L28" s="549">
        <v>1.75</v>
      </c>
      <c r="M28" s="6"/>
      <c r="P28" s="86" t="s">
        <v>124</v>
      </c>
      <c r="Q28" s="107" t="s">
        <v>62</v>
      </c>
      <c r="R28" s="344">
        <v>5730</v>
      </c>
      <c r="S28" s="345">
        <f>'Employee Allocations'!AA32</f>
        <v>142839</v>
      </c>
      <c r="T28" s="345">
        <f>'Employee Allocations'!AI32</f>
        <v>31441.578948609629</v>
      </c>
      <c r="U28" s="345">
        <f t="shared" si="5"/>
        <v>174280.57894860962</v>
      </c>
      <c r="V28" s="344">
        <v>465</v>
      </c>
      <c r="W28" s="346">
        <f>'Employee Allocations'!T32</f>
        <v>2.5</v>
      </c>
      <c r="X28" s="86">
        <v>64312</v>
      </c>
      <c r="Y28" s="347">
        <f t="shared" si="6"/>
        <v>57880.800000000003</v>
      </c>
      <c r="Z28" s="86"/>
      <c r="AB28" s="500"/>
    </row>
    <row r="29" spans="2:28" ht="15" customHeight="1">
      <c r="B29" s="341"/>
      <c r="C29" s="522">
        <f t="shared" si="1"/>
        <v>20</v>
      </c>
      <c r="D29" s="556">
        <v>1985</v>
      </c>
      <c r="E29" s="349" t="s">
        <v>63</v>
      </c>
      <c r="F29" s="544">
        <v>0.86</v>
      </c>
      <c r="G29" s="545">
        <f t="shared" si="2"/>
        <v>3.5707528329538762</v>
      </c>
      <c r="H29" s="546">
        <f t="shared" si="3"/>
        <v>18857.599999999999</v>
      </c>
      <c r="I29" s="547">
        <f t="shared" si="4"/>
        <v>485.12844829042518</v>
      </c>
      <c r="J29" s="521">
        <v>1</v>
      </c>
      <c r="K29" s="548" t="s">
        <v>124</v>
      </c>
      <c r="L29" s="549">
        <v>2.25</v>
      </c>
      <c r="M29" s="6"/>
      <c r="P29" s="86" t="s">
        <v>124</v>
      </c>
      <c r="Q29" s="107" t="s">
        <v>63</v>
      </c>
      <c r="R29" s="344">
        <v>4862</v>
      </c>
      <c r="S29" s="345">
        <f>'Employee Allocations'!AA33</f>
        <v>142839</v>
      </c>
      <c r="T29" s="345">
        <f>'Employee Allocations'!AI33</f>
        <v>25500.571556777555</v>
      </c>
      <c r="U29" s="345">
        <f t="shared" si="5"/>
        <v>168339.57155677755</v>
      </c>
      <c r="V29" s="344">
        <v>347</v>
      </c>
      <c r="W29" s="346">
        <f>'Employee Allocations'!T33</f>
        <v>2.5</v>
      </c>
      <c r="X29" s="86">
        <v>50160</v>
      </c>
      <c r="Y29" s="347">
        <f t="shared" si="6"/>
        <v>45144</v>
      </c>
      <c r="Z29" s="86">
        <v>2000</v>
      </c>
      <c r="AB29" s="500"/>
    </row>
    <row r="30" spans="2:28" ht="15" customHeight="1">
      <c r="B30" s="341"/>
      <c r="C30" s="522">
        <f t="shared" si="1"/>
        <v>21</v>
      </c>
      <c r="D30" s="556">
        <v>1985</v>
      </c>
      <c r="E30" s="349" t="s">
        <v>64</v>
      </c>
      <c r="F30" s="544">
        <v>0.72099999999999997</v>
      </c>
      <c r="G30" s="545">
        <f t="shared" si="2"/>
        <v>5.8257472097130885</v>
      </c>
      <c r="H30" s="546">
        <f t="shared" si="3"/>
        <v>11299.5</v>
      </c>
      <c r="I30" s="547">
        <f>U30/V30</f>
        <v>807.70589688531334</v>
      </c>
      <c r="J30" s="521">
        <v>1</v>
      </c>
      <c r="K30" s="548" t="s">
        <v>124</v>
      </c>
      <c r="L30" s="549">
        <v>3.75</v>
      </c>
      <c r="M30" s="6"/>
      <c r="P30" s="86" t="s">
        <v>124</v>
      </c>
      <c r="Q30" s="107" t="s">
        <v>64</v>
      </c>
      <c r="R30" s="344">
        <v>3994</v>
      </c>
      <c r="S30" s="345">
        <f>'Employee Allocations'!AA34</f>
        <v>119380</v>
      </c>
      <c r="T30" s="345">
        <f>'Employee Allocations'!AI34</f>
        <v>12276.061192306068</v>
      </c>
      <c r="U30" s="345">
        <f t="shared" si="5"/>
        <v>131656.06119230608</v>
      </c>
      <c r="V30" s="344">
        <v>163</v>
      </c>
      <c r="W30" s="346">
        <f>'Employee Allocations'!T34</f>
        <v>2</v>
      </c>
      <c r="X30" s="86">
        <v>25110</v>
      </c>
      <c r="Y30" s="347">
        <f t="shared" si="6"/>
        <v>22599</v>
      </c>
      <c r="Z30" s="86"/>
      <c r="AB30" s="500"/>
    </row>
    <row r="31" spans="2:28" ht="15" customHeight="1">
      <c r="B31" s="341"/>
      <c r="C31" s="522">
        <f t="shared" si="1"/>
        <v>22</v>
      </c>
      <c r="D31" s="556">
        <v>1984</v>
      </c>
      <c r="E31" s="349" t="s">
        <v>65</v>
      </c>
      <c r="F31" s="544">
        <v>0.86499999999999999</v>
      </c>
      <c r="G31" s="545">
        <f t="shared" si="2"/>
        <v>3.7150476457913086</v>
      </c>
      <c r="H31" s="546">
        <f t="shared" si="3"/>
        <v>17999.72</v>
      </c>
      <c r="I31" s="547">
        <f t="shared" si="4"/>
        <v>380.8076162352092</v>
      </c>
      <c r="J31" s="521">
        <v>1</v>
      </c>
      <c r="K31" s="548" t="s">
        <v>124</v>
      </c>
      <c r="L31" s="549">
        <v>2.25</v>
      </c>
      <c r="M31" s="6"/>
      <c r="P31" s="86" t="s">
        <v>124</v>
      </c>
      <c r="Q31" s="107" t="s">
        <v>65</v>
      </c>
      <c r="R31" s="344">
        <v>4862</v>
      </c>
      <c r="S31" s="345">
        <f>'Employee Allocations'!AA35</f>
        <v>142839</v>
      </c>
      <c r="T31" s="345">
        <f>'Employee Allocations'!AI35</f>
        <v>24335.543527256836</v>
      </c>
      <c r="U31" s="345">
        <f t="shared" si="5"/>
        <v>167174.54352725684</v>
      </c>
      <c r="V31" s="344">
        <v>439</v>
      </c>
      <c r="W31" s="346">
        <f>'Employee Allocations'!T35</f>
        <v>2.5</v>
      </c>
      <c r="X31" s="86">
        <v>47777</v>
      </c>
      <c r="Y31" s="347">
        <f t="shared" si="6"/>
        <v>42999.3</v>
      </c>
      <c r="Z31" s="86">
        <v>2000</v>
      </c>
      <c r="AB31" s="500"/>
    </row>
    <row r="32" spans="2:28" ht="15" customHeight="1">
      <c r="B32" s="341"/>
      <c r="C32" s="522">
        <f t="shared" si="1"/>
        <v>23</v>
      </c>
      <c r="D32" s="556">
        <v>2000</v>
      </c>
      <c r="E32" s="349" t="s">
        <v>67</v>
      </c>
      <c r="F32" s="544">
        <v>0.874</v>
      </c>
      <c r="G32" s="545">
        <f t="shared" si="2"/>
        <v>3.2608030365054677</v>
      </c>
      <c r="H32" s="546">
        <f t="shared" si="3"/>
        <v>21024.36</v>
      </c>
      <c r="I32" s="547">
        <f t="shared" si="4"/>
        <v>348.35516732004118</v>
      </c>
      <c r="J32" s="521">
        <v>1</v>
      </c>
      <c r="K32" s="548" t="s">
        <v>124</v>
      </c>
      <c r="L32" s="549">
        <v>2.25</v>
      </c>
      <c r="M32" s="6"/>
      <c r="P32" s="86" t="s">
        <v>124</v>
      </c>
      <c r="Q32" s="107" t="s">
        <v>67</v>
      </c>
      <c r="R32" s="344">
        <v>5730</v>
      </c>
      <c r="S32" s="345">
        <f>'Employee Allocations'!AA36</f>
        <v>142839</v>
      </c>
      <c r="T32" s="345">
        <f>'Employee Allocations'!AI36</f>
        <v>28551.742321460239</v>
      </c>
      <c r="U32" s="345">
        <f t="shared" si="5"/>
        <v>171390.74232146025</v>
      </c>
      <c r="V32" s="344">
        <v>492</v>
      </c>
      <c r="W32" s="346">
        <f>'Employee Allocations'!T36</f>
        <v>2.5</v>
      </c>
      <c r="X32" s="86">
        <v>58401</v>
      </c>
      <c r="Y32" s="347">
        <f t="shared" si="6"/>
        <v>52560.9</v>
      </c>
      <c r="Z32" s="86"/>
      <c r="AB32" s="500"/>
    </row>
    <row r="33" spans="2:28" ht="15" customHeight="1">
      <c r="B33" s="341"/>
      <c r="C33" s="522">
        <f t="shared" si="1"/>
        <v>24</v>
      </c>
      <c r="D33" s="556">
        <v>1990</v>
      </c>
      <c r="E33" s="349" t="s">
        <v>70</v>
      </c>
      <c r="F33" s="544">
        <v>0.98399999999999999</v>
      </c>
      <c r="G33" s="545">
        <f t="shared" si="2"/>
        <v>3.5973836609734149</v>
      </c>
      <c r="H33" s="546">
        <f t="shared" si="3"/>
        <v>18707.400000000001</v>
      </c>
      <c r="I33" s="547">
        <f t="shared" si="4"/>
        <v>535.80967435743673</v>
      </c>
      <c r="J33" s="521">
        <v>1</v>
      </c>
      <c r="K33" s="548" t="s">
        <v>124</v>
      </c>
      <c r="L33" s="549">
        <v>1</v>
      </c>
      <c r="M33" s="6"/>
      <c r="P33" s="86" t="s">
        <v>124</v>
      </c>
      <c r="Q33" s="107" t="s">
        <v>70</v>
      </c>
      <c r="R33" s="344">
        <v>4862</v>
      </c>
      <c r="S33" s="345">
        <f>'Employee Allocations'!AA37</f>
        <v>142839</v>
      </c>
      <c r="T33" s="345">
        <f>'Employee Allocations'!AI37</f>
        <v>25405.237748235155</v>
      </c>
      <c r="U33" s="345">
        <f t="shared" si="5"/>
        <v>168244.23774823514</v>
      </c>
      <c r="V33" s="344">
        <v>314</v>
      </c>
      <c r="W33" s="346">
        <f>'Employee Allocations'!T37</f>
        <v>2.5</v>
      </c>
      <c r="X33" s="86">
        <v>51965</v>
      </c>
      <c r="Y33" s="347">
        <f t="shared" si="6"/>
        <v>46768.5</v>
      </c>
      <c r="Z33" s="86"/>
      <c r="AB33" s="500"/>
    </row>
    <row r="34" spans="2:28" ht="15" customHeight="1">
      <c r="B34" s="341"/>
      <c r="C34" s="522">
        <f t="shared" si="1"/>
        <v>25</v>
      </c>
      <c r="D34" s="556">
        <v>1987</v>
      </c>
      <c r="E34" s="349" t="s">
        <v>71</v>
      </c>
      <c r="F34" s="544"/>
      <c r="G34" s="545">
        <f t="shared" si="2"/>
        <v>3.1617573788755355</v>
      </c>
      <c r="H34" s="546">
        <f t="shared" si="3"/>
        <v>21819.599999999999</v>
      </c>
      <c r="I34" s="547">
        <f t="shared" si="4"/>
        <v>453.87027173758315</v>
      </c>
      <c r="J34" s="521">
        <v>1</v>
      </c>
      <c r="K34" s="548" t="s">
        <v>124</v>
      </c>
      <c r="L34" s="549"/>
      <c r="M34" s="6"/>
      <c r="P34" s="86" t="s">
        <v>124</v>
      </c>
      <c r="Q34" s="107" t="s">
        <v>71</v>
      </c>
      <c r="R34" s="344">
        <v>4862</v>
      </c>
      <c r="S34" s="345">
        <f>'Employee Allocations'!AA38</f>
        <v>142839</v>
      </c>
      <c r="T34" s="345">
        <f>'Employee Allocations'!AI38</f>
        <v>29631.703260281593</v>
      </c>
      <c r="U34" s="345">
        <f t="shared" si="5"/>
        <v>172470.70326028159</v>
      </c>
      <c r="V34" s="344">
        <v>380</v>
      </c>
      <c r="W34" s="346">
        <f>'Employee Allocations'!T38</f>
        <v>2.5</v>
      </c>
      <c r="X34" s="86">
        <v>60610</v>
      </c>
      <c r="Y34" s="347">
        <f t="shared" si="6"/>
        <v>54549</v>
      </c>
      <c r="Z34" s="86"/>
      <c r="AB34" s="500"/>
    </row>
    <row r="35" spans="2:28" ht="15" customHeight="1">
      <c r="B35" s="341"/>
      <c r="C35" s="522">
        <f t="shared" si="1"/>
        <v>26</v>
      </c>
      <c r="D35" s="556">
        <v>1985</v>
      </c>
      <c r="E35" s="349" t="s">
        <v>72</v>
      </c>
      <c r="F35" s="544">
        <v>0.88700000000000001</v>
      </c>
      <c r="G35" s="545">
        <f t="shared" si="2"/>
        <v>4.2429623352325905</v>
      </c>
      <c r="H35" s="546">
        <f t="shared" si="3"/>
        <v>16111.5</v>
      </c>
      <c r="I35" s="547">
        <f t="shared" si="4"/>
        <v>604.96006782389281</v>
      </c>
      <c r="J35" s="521">
        <v>1</v>
      </c>
      <c r="K35" s="548" t="s">
        <v>124</v>
      </c>
      <c r="L35" s="549">
        <v>2</v>
      </c>
      <c r="M35" s="6"/>
      <c r="P35" s="86" t="s">
        <v>124</v>
      </c>
      <c r="Q35" s="107" t="s">
        <v>72</v>
      </c>
      <c r="R35" s="344">
        <v>3994</v>
      </c>
      <c r="S35" s="345">
        <f>'Employee Allocations'!AA39</f>
        <v>119380</v>
      </c>
      <c r="T35" s="345">
        <f>'Employee Allocations'!AI39</f>
        <v>17340.975328199769</v>
      </c>
      <c r="U35" s="345">
        <f t="shared" si="5"/>
        <v>136720.97532819977</v>
      </c>
      <c r="V35" s="344">
        <v>226</v>
      </c>
      <c r="W35" s="346">
        <f>'Employee Allocations'!T39</f>
        <v>2</v>
      </c>
      <c r="X35" s="86">
        <v>32470</v>
      </c>
      <c r="Y35" s="347">
        <f t="shared" si="6"/>
        <v>29223</v>
      </c>
      <c r="Z35" s="86">
        <v>3000</v>
      </c>
      <c r="AB35" s="500"/>
    </row>
    <row r="36" spans="2:28" ht="15" customHeight="1">
      <c r="B36" s="341"/>
      <c r="C36" s="522">
        <f t="shared" si="1"/>
        <v>27</v>
      </c>
      <c r="D36" s="556">
        <v>1996</v>
      </c>
      <c r="E36" s="349" t="s">
        <v>73</v>
      </c>
      <c r="F36" s="544">
        <v>0.90600000000000003</v>
      </c>
      <c r="G36" s="545">
        <f t="shared" si="2"/>
        <v>3.0731019471857999</v>
      </c>
      <c r="H36" s="546">
        <f t="shared" si="3"/>
        <v>22575.64</v>
      </c>
      <c r="I36" s="547">
        <f t="shared" si="4"/>
        <v>392.40522196247525</v>
      </c>
      <c r="J36" s="521">
        <v>1</v>
      </c>
      <c r="K36" s="548" t="s">
        <v>124</v>
      </c>
      <c r="L36" s="549">
        <v>1.75</v>
      </c>
      <c r="M36" s="6"/>
      <c r="P36" s="86" t="s">
        <v>124</v>
      </c>
      <c r="Q36" s="107" t="s">
        <v>73</v>
      </c>
      <c r="R36" s="344">
        <v>5730</v>
      </c>
      <c r="S36" s="345">
        <f>'Employee Allocations'!AA40</f>
        <v>142839</v>
      </c>
      <c r="T36" s="345">
        <f>'Employee Allocations'!AI40</f>
        <v>30604.108107414078</v>
      </c>
      <c r="U36" s="345">
        <f t="shared" si="5"/>
        <v>173443.10810741407</v>
      </c>
      <c r="V36" s="344">
        <v>442</v>
      </c>
      <c r="W36" s="346">
        <f>'Employee Allocations'!T40</f>
        <v>2.5</v>
      </c>
      <c r="X36" s="86">
        <v>61599</v>
      </c>
      <c r="Y36" s="347">
        <f t="shared" si="6"/>
        <v>55439.1</v>
      </c>
      <c r="Z36" s="86">
        <v>1000</v>
      </c>
      <c r="AB36" s="500"/>
    </row>
    <row r="37" spans="2:28" ht="15" customHeight="1">
      <c r="B37" s="341"/>
      <c r="C37" s="522">
        <f t="shared" si="1"/>
        <v>28</v>
      </c>
      <c r="D37" s="556">
        <v>1996</v>
      </c>
      <c r="E37" s="349" t="s">
        <v>74</v>
      </c>
      <c r="F37" s="544">
        <v>0.90600000000000003</v>
      </c>
      <c r="G37" s="545">
        <f t="shared" si="2"/>
        <v>3.0281115030227239</v>
      </c>
      <c r="H37" s="546">
        <f t="shared" si="3"/>
        <v>22975.64</v>
      </c>
      <c r="I37" s="547">
        <f t="shared" si="4"/>
        <v>342.38582565604833</v>
      </c>
      <c r="J37" s="521">
        <v>1</v>
      </c>
      <c r="K37" s="548" t="s">
        <v>124</v>
      </c>
      <c r="L37" s="549">
        <v>1.75</v>
      </c>
      <c r="M37" s="6"/>
      <c r="P37" s="86" t="s">
        <v>124</v>
      </c>
      <c r="Q37" s="107" t="s">
        <v>74</v>
      </c>
      <c r="R37" s="344">
        <v>5730</v>
      </c>
      <c r="S37" s="345">
        <f>'Employee Allocations'!AA41</f>
        <v>142839</v>
      </c>
      <c r="T37" s="345">
        <f>'Employee Allocations'!AI41</f>
        <v>31092.999433272544</v>
      </c>
      <c r="U37" s="345">
        <f t="shared" si="5"/>
        <v>173931.99943327255</v>
      </c>
      <c r="V37" s="344">
        <v>508</v>
      </c>
      <c r="W37" s="346">
        <f>'Employee Allocations'!T41</f>
        <v>2.5</v>
      </c>
      <c r="X37" s="86">
        <v>61599</v>
      </c>
      <c r="Y37" s="347">
        <f t="shared" si="6"/>
        <v>55439.1</v>
      </c>
      <c r="Z37" s="86">
        <v>2000</v>
      </c>
      <c r="AB37" s="500"/>
    </row>
    <row r="38" spans="2:28" ht="15" customHeight="1">
      <c r="B38" s="341"/>
      <c r="C38" s="522">
        <f t="shared" si="1"/>
        <v>29</v>
      </c>
      <c r="D38" s="556">
        <v>1983</v>
      </c>
      <c r="E38" s="349" t="s">
        <v>76</v>
      </c>
      <c r="F38" s="544">
        <v>0.89600000000000002</v>
      </c>
      <c r="G38" s="545">
        <f t="shared" si="2"/>
        <v>3.6375407470292802</v>
      </c>
      <c r="H38" s="546">
        <f t="shared" si="3"/>
        <v>18457.599999999999</v>
      </c>
      <c r="I38" s="547">
        <f t="shared" si="4"/>
        <v>479.57337208834025</v>
      </c>
      <c r="J38" s="521">
        <v>1</v>
      </c>
      <c r="K38" s="548" t="s">
        <v>124</v>
      </c>
      <c r="L38" s="549">
        <v>2</v>
      </c>
      <c r="M38" s="6"/>
      <c r="P38" s="86" t="s">
        <v>124</v>
      </c>
      <c r="Q38" s="107" t="s">
        <v>76</v>
      </c>
      <c r="R38" s="344">
        <v>4862</v>
      </c>
      <c r="S38" s="345">
        <f>'Employee Allocations'!AA42</f>
        <v>142839</v>
      </c>
      <c r="T38" s="345">
        <f>'Employee Allocations'!AI42</f>
        <v>25011.680230919093</v>
      </c>
      <c r="U38" s="345">
        <f t="shared" si="5"/>
        <v>167850.6802309191</v>
      </c>
      <c r="V38" s="344">
        <v>350</v>
      </c>
      <c r="W38" s="346">
        <f>'Employee Allocations'!T42</f>
        <v>2.5</v>
      </c>
      <c r="X38" s="86">
        <v>50160</v>
      </c>
      <c r="Y38" s="347">
        <f t="shared" si="6"/>
        <v>45144</v>
      </c>
      <c r="Z38" s="86">
        <v>1000</v>
      </c>
      <c r="AB38" s="500"/>
    </row>
    <row r="39" spans="2:28" ht="15" customHeight="1">
      <c r="B39" s="341"/>
      <c r="C39" s="522">
        <f t="shared" si="1"/>
        <v>30</v>
      </c>
      <c r="D39" s="556">
        <v>1996</v>
      </c>
      <c r="E39" s="349" t="s">
        <v>77</v>
      </c>
      <c r="F39" s="544">
        <v>0.85599999999999998</v>
      </c>
      <c r="G39" s="545">
        <f t="shared" si="2"/>
        <v>3.1197154495934392</v>
      </c>
      <c r="H39" s="546">
        <f t="shared" si="3"/>
        <v>22175.64</v>
      </c>
      <c r="I39" s="547">
        <f t="shared" si="4"/>
        <v>421.8395531257454</v>
      </c>
      <c r="J39" s="521">
        <v>1</v>
      </c>
      <c r="K39" s="548" t="s">
        <v>124</v>
      </c>
      <c r="L39" s="549">
        <v>2.25</v>
      </c>
      <c r="M39" s="6"/>
      <c r="P39" s="86" t="s">
        <v>124</v>
      </c>
      <c r="Q39" s="107" t="s">
        <v>77</v>
      </c>
      <c r="R39" s="344">
        <v>5730</v>
      </c>
      <c r="S39" s="345">
        <f>'Employee Allocations'!AA43</f>
        <v>142839</v>
      </c>
      <c r="T39" s="345">
        <f>'Employee Allocations'!AI43</f>
        <v>30115.216781555613</v>
      </c>
      <c r="U39" s="345">
        <f t="shared" si="5"/>
        <v>172954.21678155562</v>
      </c>
      <c r="V39" s="344">
        <v>410</v>
      </c>
      <c r="W39" s="346">
        <f>'Employee Allocations'!T43</f>
        <v>2.5</v>
      </c>
      <c r="X39" s="86">
        <v>61599</v>
      </c>
      <c r="Y39" s="347">
        <f t="shared" si="6"/>
        <v>55439.1</v>
      </c>
      <c r="Z39" s="86"/>
      <c r="AB39" s="500"/>
    </row>
    <row r="40" spans="2:28" ht="15" customHeight="1">
      <c r="B40" s="341"/>
      <c r="C40" s="522">
        <f t="shared" si="1"/>
        <v>31</v>
      </c>
      <c r="D40" s="556">
        <v>1990</v>
      </c>
      <c r="E40" s="349" t="s">
        <v>78</v>
      </c>
      <c r="F40" s="544">
        <v>0.91800000000000004</v>
      </c>
      <c r="G40" s="545">
        <f t="shared" si="2"/>
        <v>3.2318199648463777</v>
      </c>
      <c r="H40" s="546">
        <f t="shared" si="3"/>
        <v>21242.920000000002</v>
      </c>
      <c r="I40" s="547">
        <f t="shared" si="4"/>
        <v>424.83473371060899</v>
      </c>
      <c r="J40" s="521">
        <v>1</v>
      </c>
      <c r="K40" s="548" t="s">
        <v>124</v>
      </c>
      <c r="L40" s="549">
        <v>1.75</v>
      </c>
      <c r="M40" s="6"/>
      <c r="P40" s="86" t="s">
        <v>124</v>
      </c>
      <c r="Q40" s="107" t="s">
        <v>78</v>
      </c>
      <c r="R40" s="344">
        <v>5730</v>
      </c>
      <c r="S40" s="345">
        <f>'Employee Allocations'!AA44</f>
        <v>142839</v>
      </c>
      <c r="T40" s="345">
        <f>'Employee Allocations'!AI44</f>
        <v>28794.232419086042</v>
      </c>
      <c r="U40" s="345">
        <f t="shared" si="5"/>
        <v>171633.23241908604</v>
      </c>
      <c r="V40" s="344">
        <v>404</v>
      </c>
      <c r="W40" s="346">
        <f>'Employee Allocations'!T44</f>
        <v>2.5</v>
      </c>
      <c r="X40" s="86">
        <v>57897</v>
      </c>
      <c r="Y40" s="347">
        <f t="shared" si="6"/>
        <v>52107.3</v>
      </c>
      <c r="Z40" s="86">
        <v>1000</v>
      </c>
      <c r="AB40" s="500"/>
    </row>
    <row r="41" spans="2:28" ht="15" customHeight="1">
      <c r="B41" s="341"/>
      <c r="C41" s="522">
        <f t="shared" si="1"/>
        <v>32</v>
      </c>
      <c r="D41" s="556">
        <v>1983</v>
      </c>
      <c r="E41" s="349" t="s">
        <v>81</v>
      </c>
      <c r="F41" s="544">
        <v>0.90600000000000003</v>
      </c>
      <c r="G41" s="545">
        <f t="shared" si="2"/>
        <v>3.2199802980592307</v>
      </c>
      <c r="H41" s="546">
        <f t="shared" si="3"/>
        <v>21336.879999999997</v>
      </c>
      <c r="I41" s="547">
        <f t="shared" si="4"/>
        <v>446.13203390944182</v>
      </c>
      <c r="J41" s="521">
        <v>1</v>
      </c>
      <c r="K41" s="548" t="s">
        <v>124</v>
      </c>
      <c r="L41" s="549">
        <v>1.75</v>
      </c>
      <c r="M41" s="6"/>
      <c r="P41" s="86" t="s">
        <v>124</v>
      </c>
      <c r="Q41" s="107" t="s">
        <v>81</v>
      </c>
      <c r="R41" s="344">
        <v>5730</v>
      </c>
      <c r="S41" s="345">
        <f>'Employee Allocations'!AA45</f>
        <v>142839</v>
      </c>
      <c r="T41" s="345">
        <f>'Employee Allocations'!AI45</f>
        <v>28921.833055135099</v>
      </c>
      <c r="U41" s="345">
        <f t="shared" si="5"/>
        <v>171760.8330551351</v>
      </c>
      <c r="V41" s="344">
        <v>385</v>
      </c>
      <c r="W41" s="346">
        <f>'Employee Allocations'!T45</f>
        <v>2.5</v>
      </c>
      <c r="X41" s="86">
        <v>58158</v>
      </c>
      <c r="Y41" s="347">
        <f t="shared" si="6"/>
        <v>52342.2</v>
      </c>
      <c r="Z41" s="86">
        <v>1000</v>
      </c>
      <c r="AB41" s="500"/>
    </row>
    <row r="42" spans="2:28" ht="15" customHeight="1">
      <c r="B42" s="341"/>
      <c r="C42" s="522">
        <f t="shared" si="1"/>
        <v>33</v>
      </c>
      <c r="D42" s="556">
        <v>2002</v>
      </c>
      <c r="E42" s="349" t="s">
        <v>83</v>
      </c>
      <c r="F42" s="544">
        <v>0.95399999999999996</v>
      </c>
      <c r="G42" s="545">
        <f t="shared" si="2"/>
        <v>3.684733661530498</v>
      </c>
      <c r="H42" s="546">
        <f t="shared" ref="H42:H73" si="7">(Y42+Z42)/W42</f>
        <v>19000.349999999999</v>
      </c>
      <c r="I42" s="547">
        <f t="shared" si="4"/>
        <v>466.74152817240662</v>
      </c>
      <c r="J42" s="521">
        <v>1</v>
      </c>
      <c r="K42" s="548" t="s">
        <v>124</v>
      </c>
      <c r="L42" s="549">
        <v>1.25</v>
      </c>
      <c r="M42" s="6"/>
      <c r="P42" s="86" t="s">
        <v>124</v>
      </c>
      <c r="Q42" s="107" t="s">
        <v>83</v>
      </c>
      <c r="R42" s="344">
        <v>3994</v>
      </c>
      <c r="S42" s="345">
        <f>'Employee Allocations'!AA46</f>
        <v>119380</v>
      </c>
      <c r="T42" s="345">
        <f>'Employee Allocations'!AI46</f>
        <v>20642.458451721988</v>
      </c>
      <c r="U42" s="345">
        <f t="shared" si="5"/>
        <v>140022.45845172199</v>
      </c>
      <c r="V42" s="344">
        <v>300</v>
      </c>
      <c r="W42" s="346">
        <f>'Employee Allocations'!T46</f>
        <v>2</v>
      </c>
      <c r="X42" s="86">
        <v>42223</v>
      </c>
      <c r="Y42" s="347">
        <f t="shared" si="6"/>
        <v>38000.699999999997</v>
      </c>
      <c r="Z42" s="86"/>
      <c r="AB42" s="500"/>
    </row>
    <row r="43" spans="2:28" ht="15" customHeight="1">
      <c r="B43" s="341"/>
      <c r="C43" s="522">
        <f t="shared" ref="C43:C74" si="8">C42+1</f>
        <v>34</v>
      </c>
      <c r="D43" s="556">
        <v>2000</v>
      </c>
      <c r="E43" s="349" t="s">
        <v>84</v>
      </c>
      <c r="F43" s="544">
        <v>0.80200000000000005</v>
      </c>
      <c r="G43" s="545">
        <f t="shared" si="2"/>
        <v>3.0281115030227239</v>
      </c>
      <c r="H43" s="546">
        <f t="shared" si="7"/>
        <v>22975.64</v>
      </c>
      <c r="I43" s="547">
        <f t="shared" si="4"/>
        <v>383.11013091029196</v>
      </c>
      <c r="J43" s="521">
        <v>1</v>
      </c>
      <c r="K43" s="548" t="s">
        <v>124</v>
      </c>
      <c r="L43" s="549">
        <v>2.75</v>
      </c>
      <c r="M43" s="6"/>
      <c r="P43" s="86" t="s">
        <v>124</v>
      </c>
      <c r="Q43" s="107" t="s">
        <v>84</v>
      </c>
      <c r="R43" s="344">
        <v>5730</v>
      </c>
      <c r="S43" s="345">
        <f>'Employee Allocations'!AA47</f>
        <v>142839</v>
      </c>
      <c r="T43" s="345">
        <f>'Employee Allocations'!AI47</f>
        <v>31092.999433272544</v>
      </c>
      <c r="U43" s="345">
        <f t="shared" si="5"/>
        <v>173931.99943327255</v>
      </c>
      <c r="V43" s="344">
        <v>454</v>
      </c>
      <c r="W43" s="346">
        <f>'Employee Allocations'!T47</f>
        <v>2.5</v>
      </c>
      <c r="X43" s="86">
        <v>61599</v>
      </c>
      <c r="Y43" s="347">
        <f t="shared" si="6"/>
        <v>55439.1</v>
      </c>
      <c r="Z43" s="86">
        <v>2000</v>
      </c>
      <c r="AB43" s="500"/>
    </row>
    <row r="44" spans="2:28" ht="15" customHeight="1">
      <c r="B44" s="341"/>
      <c r="C44" s="522">
        <f t="shared" si="8"/>
        <v>35</v>
      </c>
      <c r="D44" s="556">
        <v>1994</v>
      </c>
      <c r="E44" s="349" t="s">
        <v>85</v>
      </c>
      <c r="F44" s="544">
        <v>0.82699999999999996</v>
      </c>
      <c r="G44" s="545">
        <f t="shared" si="2"/>
        <v>2.9137362936546691</v>
      </c>
      <c r="H44" s="546">
        <f t="shared" si="7"/>
        <v>23368.866666666669</v>
      </c>
      <c r="I44" s="547">
        <f t="shared" si="4"/>
        <v>523.77473037110371</v>
      </c>
      <c r="J44" s="521">
        <v>1</v>
      </c>
      <c r="K44" s="548" t="s">
        <v>124</v>
      </c>
      <c r="L44" s="549">
        <v>2.5</v>
      </c>
      <c r="M44" s="6"/>
      <c r="P44" s="86" t="s">
        <v>124</v>
      </c>
      <c r="Q44" s="107" t="s">
        <v>85</v>
      </c>
      <c r="R44" s="344">
        <v>6682</v>
      </c>
      <c r="S44" s="345">
        <f>'Employee Allocations'!AA48</f>
        <v>166298</v>
      </c>
      <c r="T44" s="345">
        <f>'Employee Allocations'!AI48</f>
        <v>37974.144844730443</v>
      </c>
      <c r="U44" s="345">
        <f t="shared" si="5"/>
        <v>204272.14484473044</v>
      </c>
      <c r="V44" s="344">
        <v>390</v>
      </c>
      <c r="W44" s="346">
        <f>'Employee Allocations'!T48</f>
        <v>3</v>
      </c>
      <c r="X44" s="86">
        <v>75674</v>
      </c>
      <c r="Y44" s="347">
        <f t="shared" si="6"/>
        <v>68106.600000000006</v>
      </c>
      <c r="Z44" s="86">
        <v>2000</v>
      </c>
      <c r="AB44" s="500"/>
    </row>
    <row r="45" spans="2:28" ht="15" customHeight="1">
      <c r="B45" s="341"/>
      <c r="C45" s="522">
        <f t="shared" si="8"/>
        <v>36</v>
      </c>
      <c r="D45" s="556">
        <v>1998</v>
      </c>
      <c r="E45" s="349" t="s">
        <v>86</v>
      </c>
      <c r="F45" s="544">
        <v>0.85699999999999998</v>
      </c>
      <c r="G45" s="545">
        <f t="shared" si="2"/>
        <v>3.1197154495934392</v>
      </c>
      <c r="H45" s="546">
        <f t="shared" si="7"/>
        <v>22175.64</v>
      </c>
      <c r="I45" s="547">
        <f t="shared" si="4"/>
        <v>280.31477598307231</v>
      </c>
      <c r="J45" s="521">
        <v>1</v>
      </c>
      <c r="K45" s="548" t="s">
        <v>124</v>
      </c>
      <c r="L45" s="549">
        <v>2.25</v>
      </c>
      <c r="M45" s="6"/>
      <c r="P45" s="86" t="s">
        <v>124</v>
      </c>
      <c r="Q45" s="107" t="s">
        <v>86</v>
      </c>
      <c r="R45" s="344">
        <v>5730</v>
      </c>
      <c r="S45" s="345">
        <f>'Employee Allocations'!AA49</f>
        <v>142839</v>
      </c>
      <c r="T45" s="345">
        <f>'Employee Allocations'!AI49</f>
        <v>30115.216781555613</v>
      </c>
      <c r="U45" s="345">
        <f t="shared" si="5"/>
        <v>172954.21678155562</v>
      </c>
      <c r="V45" s="344">
        <v>617</v>
      </c>
      <c r="W45" s="346">
        <f>'Employee Allocations'!T49</f>
        <v>2.5</v>
      </c>
      <c r="X45" s="86">
        <v>61599</v>
      </c>
      <c r="Y45" s="347">
        <f t="shared" si="6"/>
        <v>55439.1</v>
      </c>
      <c r="Z45" s="86"/>
      <c r="AB45" s="500"/>
    </row>
    <row r="46" spans="2:28" ht="15" customHeight="1">
      <c r="B46" s="341"/>
      <c r="C46" s="522">
        <f t="shared" si="8"/>
        <v>37</v>
      </c>
      <c r="D46" s="556">
        <v>1987</v>
      </c>
      <c r="E46" s="349" t="s">
        <v>87</v>
      </c>
      <c r="F46" s="544">
        <v>0.91700000000000004</v>
      </c>
      <c r="G46" s="545">
        <f t="shared" si="2"/>
        <v>3.0471001961556228</v>
      </c>
      <c r="H46" s="546">
        <f t="shared" si="7"/>
        <v>22801.4</v>
      </c>
      <c r="I46" s="547">
        <f t="shared" si="4"/>
        <v>475.87774255221109</v>
      </c>
      <c r="J46" s="521">
        <v>1</v>
      </c>
      <c r="K46" s="548" t="s">
        <v>124</v>
      </c>
      <c r="L46" s="549">
        <v>1.75</v>
      </c>
      <c r="M46" s="6"/>
      <c r="P46" s="86" t="s">
        <v>124</v>
      </c>
      <c r="Q46" s="107" t="s">
        <v>87</v>
      </c>
      <c r="R46" s="344">
        <v>5730</v>
      </c>
      <c r="S46" s="345">
        <f>'Employee Allocations'!AA50</f>
        <v>142839</v>
      </c>
      <c r="T46" s="345">
        <f>'Employee Allocations'!AI50</f>
        <v>30856.376031557047</v>
      </c>
      <c r="U46" s="345">
        <f t="shared" si="5"/>
        <v>173695.37603155704</v>
      </c>
      <c r="V46" s="344">
        <v>365</v>
      </c>
      <c r="W46" s="346">
        <f>'Employee Allocations'!T50</f>
        <v>2.5</v>
      </c>
      <c r="X46" s="86">
        <v>61115</v>
      </c>
      <c r="Y46" s="347">
        <f t="shared" si="6"/>
        <v>55003.5</v>
      </c>
      <c r="Z46" s="86">
        <v>2000</v>
      </c>
      <c r="AB46" s="500"/>
    </row>
    <row r="47" spans="2:28" ht="15" customHeight="1">
      <c r="B47" s="341"/>
      <c r="C47" s="522">
        <f t="shared" si="8"/>
        <v>38</v>
      </c>
      <c r="D47" s="556">
        <v>1998</v>
      </c>
      <c r="E47" s="349" t="s">
        <v>88</v>
      </c>
      <c r="F47" s="544">
        <v>0.90500000000000003</v>
      </c>
      <c r="G47" s="545">
        <f t="shared" si="2"/>
        <v>4.1420787974391109</v>
      </c>
      <c r="H47" s="546">
        <f t="shared" si="7"/>
        <v>15876</v>
      </c>
      <c r="I47" s="547">
        <f t="shared" si="4"/>
        <v>622.72389193317542</v>
      </c>
      <c r="J47" s="521">
        <v>1</v>
      </c>
      <c r="K47" s="548" t="s">
        <v>124</v>
      </c>
      <c r="L47" s="549">
        <v>1.75</v>
      </c>
      <c r="M47" s="6"/>
      <c r="P47" s="86" t="s">
        <v>124</v>
      </c>
      <c r="Q47" s="107" t="s">
        <v>88</v>
      </c>
      <c r="R47" s="344">
        <v>4862</v>
      </c>
      <c r="S47" s="345">
        <f>'Employee Allocations'!AA51</f>
        <v>142839</v>
      </c>
      <c r="T47" s="345">
        <f>'Employee Allocations'!AI51</f>
        <v>21560.107470358325</v>
      </c>
      <c r="U47" s="345">
        <f t="shared" si="5"/>
        <v>164399.10747035831</v>
      </c>
      <c r="V47" s="344">
        <v>264</v>
      </c>
      <c r="W47" s="346">
        <f>'Employee Allocations'!T51</f>
        <v>2.5</v>
      </c>
      <c r="X47" s="86">
        <v>44100</v>
      </c>
      <c r="Y47" s="347">
        <f t="shared" si="6"/>
        <v>39690</v>
      </c>
      <c r="Z47" s="86"/>
      <c r="AB47" s="500"/>
    </row>
    <row r="48" spans="2:28" ht="15" customHeight="1">
      <c r="B48" s="341"/>
      <c r="C48" s="522">
        <f t="shared" si="8"/>
        <v>39</v>
      </c>
      <c r="D48" s="556">
        <v>2000</v>
      </c>
      <c r="E48" s="349" t="s">
        <v>89</v>
      </c>
      <c r="F48" s="544">
        <v>0.93400000000000005</v>
      </c>
      <c r="G48" s="545">
        <f t="shared" si="2"/>
        <v>3.1028290549402149</v>
      </c>
      <c r="H48" s="546">
        <f t="shared" si="7"/>
        <v>22304.959999999999</v>
      </c>
      <c r="I48" s="547">
        <f t="shared" si="4"/>
        <v>388.8116739172994</v>
      </c>
      <c r="J48" s="521">
        <v>1</v>
      </c>
      <c r="K48" s="548" t="s">
        <v>124</v>
      </c>
      <c r="L48" s="549">
        <v>1.5</v>
      </c>
      <c r="M48" s="6"/>
      <c r="P48" s="86" t="s">
        <v>124</v>
      </c>
      <c r="Q48" s="107" t="s">
        <v>89</v>
      </c>
      <c r="R48" s="344">
        <v>5730</v>
      </c>
      <c r="S48" s="345">
        <f>'Employee Allocations'!AA52</f>
        <v>142839</v>
      </c>
      <c r="T48" s="345">
        <f>'Employee Allocations'!AI52</f>
        <v>30182.194893198222</v>
      </c>
      <c r="U48" s="345">
        <f t="shared" si="5"/>
        <v>173021.19489319823</v>
      </c>
      <c r="V48" s="344">
        <v>445</v>
      </c>
      <c r="W48" s="346">
        <f>'Employee Allocations'!T52</f>
        <v>2.5</v>
      </c>
      <c r="X48" s="86">
        <v>59736</v>
      </c>
      <c r="Y48" s="347">
        <f t="shared" si="6"/>
        <v>53762.400000000001</v>
      </c>
      <c r="Z48" s="86">
        <v>2000</v>
      </c>
      <c r="AB48" s="500"/>
    </row>
    <row r="49" spans="2:28" ht="15" customHeight="1">
      <c r="B49" s="341"/>
      <c r="C49" s="522">
        <f t="shared" si="8"/>
        <v>40</v>
      </c>
      <c r="D49" s="556">
        <v>1987</v>
      </c>
      <c r="E49" s="349" t="s">
        <v>90</v>
      </c>
      <c r="F49" s="544"/>
      <c r="G49" s="545">
        <f t="shared" si="2"/>
        <v>3.7014319940736642</v>
      </c>
      <c r="H49" s="546">
        <f t="shared" si="7"/>
        <v>18091.079999999998</v>
      </c>
      <c r="I49" s="547">
        <f t="shared" si="4"/>
        <v>547.08253528877594</v>
      </c>
      <c r="J49" s="521">
        <v>1</v>
      </c>
      <c r="K49" s="548" t="s">
        <v>124</v>
      </c>
      <c r="L49" s="549"/>
      <c r="M49" s="6"/>
      <c r="P49" s="86" t="s">
        <v>124</v>
      </c>
      <c r="Q49" s="107" t="s">
        <v>90</v>
      </c>
      <c r="R49" s="344">
        <v>4862</v>
      </c>
      <c r="S49" s="345">
        <f>'Employee Allocations'!AA53</f>
        <v>142839</v>
      </c>
      <c r="T49" s="345">
        <f>'Employee Allocations'!AI53</f>
        <v>24568.255798365462</v>
      </c>
      <c r="U49" s="345">
        <f t="shared" si="5"/>
        <v>167407.25579836546</v>
      </c>
      <c r="V49" s="344">
        <v>306</v>
      </c>
      <c r="W49" s="346">
        <f>'Employee Allocations'!T53</f>
        <v>2.5</v>
      </c>
      <c r="X49" s="86">
        <v>50253</v>
      </c>
      <c r="Y49" s="347">
        <f t="shared" si="6"/>
        <v>45227.7</v>
      </c>
      <c r="Z49" s="86"/>
      <c r="AB49" s="500"/>
    </row>
    <row r="50" spans="2:28" ht="15" customHeight="1">
      <c r="B50" s="341"/>
      <c r="C50" s="522">
        <f t="shared" si="8"/>
        <v>41</v>
      </c>
      <c r="D50" s="556">
        <v>1998</v>
      </c>
      <c r="E50" s="349" t="s">
        <v>91</v>
      </c>
      <c r="F50" s="544">
        <v>0.48899999999999999</v>
      </c>
      <c r="G50" s="545">
        <f t="shared" si="2"/>
        <v>2.7832421104674232</v>
      </c>
      <c r="H50" s="546">
        <f t="shared" si="7"/>
        <v>24746.399999999998</v>
      </c>
      <c r="I50" s="547">
        <f t="shared" si="4"/>
        <v>455.12261605157073</v>
      </c>
      <c r="J50" s="521">
        <v>1</v>
      </c>
      <c r="K50" s="548" t="s">
        <v>124</v>
      </c>
      <c r="L50" s="549">
        <v>5</v>
      </c>
      <c r="M50" s="6"/>
      <c r="P50" s="86" t="s">
        <v>124</v>
      </c>
      <c r="Q50" s="107" t="s">
        <v>91</v>
      </c>
      <c r="R50" s="344">
        <v>5642</v>
      </c>
      <c r="S50" s="345">
        <f>'Employee Allocations'!AA54</f>
        <v>166298</v>
      </c>
      <c r="T50" s="345">
        <f>'Employee Allocations'!AI54</f>
        <v>40327.667687413094</v>
      </c>
      <c r="U50" s="345">
        <f t="shared" si="5"/>
        <v>206625.66768741311</v>
      </c>
      <c r="V50" s="344">
        <v>454</v>
      </c>
      <c r="W50" s="346">
        <f>'Employee Allocations'!T54</f>
        <v>3</v>
      </c>
      <c r="X50" s="86">
        <v>82488</v>
      </c>
      <c r="Y50" s="347">
        <f t="shared" si="6"/>
        <v>74239.199999999997</v>
      </c>
      <c r="Z50" s="86"/>
      <c r="AB50" s="500"/>
    </row>
    <row r="51" spans="2:28" ht="15" customHeight="1">
      <c r="B51" s="341"/>
      <c r="C51" s="522">
        <f t="shared" si="8"/>
        <v>42</v>
      </c>
      <c r="D51" s="556">
        <v>2004</v>
      </c>
      <c r="E51" s="349" t="s">
        <v>92</v>
      </c>
      <c r="F51" s="544">
        <v>0.80700000000000005</v>
      </c>
      <c r="G51" s="545">
        <f t="shared" si="2"/>
        <v>3.402726660104137</v>
      </c>
      <c r="H51" s="546">
        <f t="shared" si="7"/>
        <v>19965.68</v>
      </c>
      <c r="I51" s="547">
        <f t="shared" si="4"/>
        <v>391.34649552481545</v>
      </c>
      <c r="J51" s="521">
        <v>1</v>
      </c>
      <c r="K51" s="548" t="s">
        <v>124</v>
      </c>
      <c r="L51" s="549">
        <v>2.75</v>
      </c>
      <c r="M51" s="6"/>
      <c r="P51" s="86" t="s">
        <v>124</v>
      </c>
      <c r="Q51" s="107" t="s">
        <v>92</v>
      </c>
      <c r="R51" s="344">
        <v>5730</v>
      </c>
      <c r="S51" s="345">
        <f>'Employee Allocations'!AA55</f>
        <v>142839</v>
      </c>
      <c r="T51" s="345">
        <f>'Employee Allocations'!AI55</f>
        <v>27005.379057769911</v>
      </c>
      <c r="U51" s="345">
        <f t="shared" si="5"/>
        <v>169844.3790577699</v>
      </c>
      <c r="V51" s="344">
        <v>434</v>
      </c>
      <c r="W51" s="346">
        <f>'Employee Allocations'!T55</f>
        <v>2.5</v>
      </c>
      <c r="X51" s="86">
        <v>53238</v>
      </c>
      <c r="Y51" s="347">
        <f t="shared" si="6"/>
        <v>47914.2</v>
      </c>
      <c r="Z51" s="86">
        <v>2000</v>
      </c>
      <c r="AB51" s="500"/>
    </row>
    <row r="52" spans="2:28" ht="15" customHeight="1">
      <c r="B52" s="341"/>
      <c r="C52" s="522">
        <f t="shared" si="8"/>
        <v>43</v>
      </c>
      <c r="D52" s="556">
        <v>1984</v>
      </c>
      <c r="E52" s="349" t="s">
        <v>93</v>
      </c>
      <c r="F52" s="544">
        <v>0.16</v>
      </c>
      <c r="G52" s="545">
        <f t="shared" si="2"/>
        <v>3.2377786755269411</v>
      </c>
      <c r="H52" s="546">
        <f t="shared" si="7"/>
        <v>21187.879999999997</v>
      </c>
      <c r="I52" s="547">
        <f t="shared" si="4"/>
        <v>407.37331379824082</v>
      </c>
      <c r="J52" s="521">
        <v>1</v>
      </c>
      <c r="K52" s="548" t="s">
        <v>124</v>
      </c>
      <c r="L52" s="549">
        <v>5</v>
      </c>
      <c r="M52" s="6"/>
      <c r="P52" s="86" t="s">
        <v>124</v>
      </c>
      <c r="Q52" s="107" t="s">
        <v>93</v>
      </c>
      <c r="R52" s="344">
        <v>4862</v>
      </c>
      <c r="S52" s="345">
        <f>'Employee Allocations'!AA56</f>
        <v>142839</v>
      </c>
      <c r="T52" s="345">
        <f>'Employee Allocations'!AI56</f>
        <v>28665.165109059402</v>
      </c>
      <c r="U52" s="345">
        <f t="shared" si="5"/>
        <v>171504.1651090594</v>
      </c>
      <c r="V52" s="344">
        <v>421</v>
      </c>
      <c r="W52" s="346">
        <f>'Employee Allocations'!T56</f>
        <v>2.5</v>
      </c>
      <c r="X52" s="86">
        <v>56633</v>
      </c>
      <c r="Y52" s="347">
        <f t="shared" si="6"/>
        <v>50969.7</v>
      </c>
      <c r="Z52" s="86">
        <v>2000</v>
      </c>
      <c r="AB52" s="500"/>
    </row>
    <row r="53" spans="2:28" ht="15" customHeight="1">
      <c r="B53" s="341"/>
      <c r="C53" s="522">
        <f t="shared" si="8"/>
        <v>44</v>
      </c>
      <c r="D53" s="556">
        <v>1985</v>
      </c>
      <c r="E53" s="349" t="s">
        <v>94</v>
      </c>
      <c r="F53" s="544">
        <v>0.91500000000000004</v>
      </c>
      <c r="G53" s="545">
        <f t="shared" si="2"/>
        <v>3.6375407470292802</v>
      </c>
      <c r="H53" s="546">
        <f t="shared" si="7"/>
        <v>18457.599999999999</v>
      </c>
      <c r="I53" s="547">
        <f t="shared" si="4"/>
        <v>389.44473371442945</v>
      </c>
      <c r="J53" s="521">
        <v>1</v>
      </c>
      <c r="K53" s="548" t="s">
        <v>124</v>
      </c>
      <c r="L53" s="549">
        <v>1.75</v>
      </c>
      <c r="M53" s="6"/>
      <c r="P53" s="86" t="s">
        <v>124</v>
      </c>
      <c r="Q53" s="107" t="s">
        <v>94</v>
      </c>
      <c r="R53" s="344">
        <v>5730</v>
      </c>
      <c r="S53" s="345">
        <f>'Employee Allocations'!AA57</f>
        <v>142839</v>
      </c>
      <c r="T53" s="345">
        <f>'Employee Allocations'!AI57</f>
        <v>25011.680230919093</v>
      </c>
      <c r="U53" s="345">
        <f t="shared" si="5"/>
        <v>167850.6802309191</v>
      </c>
      <c r="V53" s="344">
        <v>431</v>
      </c>
      <c r="W53" s="346">
        <f>'Employee Allocations'!T57</f>
        <v>2.5</v>
      </c>
      <c r="X53" s="86">
        <v>50160</v>
      </c>
      <c r="Y53" s="347">
        <f t="shared" si="6"/>
        <v>45144</v>
      </c>
      <c r="Z53" s="86">
        <v>1000</v>
      </c>
      <c r="AB53" s="500"/>
    </row>
    <row r="54" spans="2:28" ht="15" customHeight="1">
      <c r="B54" s="341"/>
      <c r="C54" s="522">
        <f t="shared" si="8"/>
        <v>45</v>
      </c>
      <c r="D54" s="556">
        <v>1991</v>
      </c>
      <c r="E54" s="349" t="s">
        <v>95</v>
      </c>
      <c r="F54" s="544">
        <v>0.90200000000000002</v>
      </c>
      <c r="G54" s="545">
        <f t="shared" si="2"/>
        <v>3.1910879222536268</v>
      </c>
      <c r="H54" s="546">
        <f t="shared" si="7"/>
        <v>21545.079999999998</v>
      </c>
      <c r="I54" s="547">
        <f t="shared" si="4"/>
        <v>337.68293011782009</v>
      </c>
      <c r="J54" s="521">
        <v>1</v>
      </c>
      <c r="K54" s="548" t="s">
        <v>124</v>
      </c>
      <c r="L54" s="549">
        <v>1.75</v>
      </c>
      <c r="M54" s="6"/>
      <c r="P54" s="86" t="s">
        <v>124</v>
      </c>
      <c r="Q54" s="107" t="s">
        <v>95</v>
      </c>
      <c r="R54" s="344">
        <v>5730</v>
      </c>
      <c r="S54" s="345">
        <f>'Employee Allocations'!AA58</f>
        <v>142839</v>
      </c>
      <c r="T54" s="345">
        <f>'Employee Allocations'!AI58</f>
        <v>29041.611429970424</v>
      </c>
      <c r="U54" s="345">
        <f t="shared" si="5"/>
        <v>171880.61142997042</v>
      </c>
      <c r="V54" s="344">
        <v>509</v>
      </c>
      <c r="W54" s="346">
        <f>'Employee Allocations'!T58</f>
        <v>2.5</v>
      </c>
      <c r="X54" s="86">
        <v>55403</v>
      </c>
      <c r="Y54" s="347">
        <f t="shared" si="6"/>
        <v>49862.7</v>
      </c>
      <c r="Z54" s="86">
        <v>4000</v>
      </c>
      <c r="AB54" s="500"/>
    </row>
    <row r="55" spans="2:28" ht="15" customHeight="1">
      <c r="B55" s="341"/>
      <c r="C55" s="522">
        <f t="shared" si="8"/>
        <v>46</v>
      </c>
      <c r="D55" s="556">
        <v>1999</v>
      </c>
      <c r="E55" s="349" t="s">
        <v>97</v>
      </c>
      <c r="F55" s="544">
        <v>0.88800000000000001</v>
      </c>
      <c r="G55" s="545">
        <f t="shared" si="2"/>
        <v>3.3860872388371996</v>
      </c>
      <c r="H55" s="546">
        <f t="shared" si="7"/>
        <v>19479.7</v>
      </c>
      <c r="I55" s="547">
        <f t="shared" si="4"/>
        <v>537.71709445416036</v>
      </c>
      <c r="J55" s="521">
        <v>1</v>
      </c>
      <c r="K55" s="548" t="s">
        <v>124</v>
      </c>
      <c r="L55" s="549">
        <v>2</v>
      </c>
      <c r="M55" s="6"/>
      <c r="P55" s="86" t="s">
        <v>124</v>
      </c>
      <c r="Q55" s="107" t="s">
        <v>97</v>
      </c>
      <c r="R55" s="344">
        <v>5730</v>
      </c>
      <c r="S55" s="345">
        <f>'Employee Allocations'!AA59</f>
        <v>166298</v>
      </c>
      <c r="T55" s="345">
        <f>'Employee Allocations'!AI59</f>
        <v>31581.890759131005</v>
      </c>
      <c r="U55" s="345">
        <f>T55+S55</f>
        <v>197879.890759131</v>
      </c>
      <c r="V55" s="344">
        <v>368</v>
      </c>
      <c r="W55" s="346">
        <f>'Employee Allocations'!T59</f>
        <v>3</v>
      </c>
      <c r="X55" s="86">
        <v>61599</v>
      </c>
      <c r="Y55" s="347">
        <f t="shared" si="6"/>
        <v>55439.1</v>
      </c>
      <c r="Z55" s="86">
        <v>3000</v>
      </c>
      <c r="AB55" s="500"/>
    </row>
    <row r="56" spans="2:28" ht="15" customHeight="1">
      <c r="B56" s="341"/>
      <c r="C56" s="522">
        <f t="shared" si="8"/>
        <v>47</v>
      </c>
      <c r="D56" s="556">
        <v>2010</v>
      </c>
      <c r="E56" s="349" t="s">
        <v>98</v>
      </c>
      <c r="F56" s="544">
        <v>0.90900000000000003</v>
      </c>
      <c r="G56" s="545">
        <f t="shared" si="2"/>
        <v>3.2538475835991254</v>
      </c>
      <c r="H56" s="546">
        <f t="shared" si="7"/>
        <v>20416.666666666668</v>
      </c>
      <c r="I56" s="547">
        <f t="shared" si="4"/>
        <v>282.69243190843463</v>
      </c>
      <c r="J56" s="521">
        <v>1</v>
      </c>
      <c r="K56" s="548" t="s">
        <v>124</v>
      </c>
      <c r="L56" s="549">
        <v>1.75</v>
      </c>
      <c r="M56" s="6"/>
      <c r="P56" s="86" t="s">
        <v>124</v>
      </c>
      <c r="Q56" s="107" t="s">
        <v>98</v>
      </c>
      <c r="R56" s="344">
        <v>6598</v>
      </c>
      <c r="S56" s="345">
        <f>'Employee Allocations'!AA60</f>
        <v>166298</v>
      </c>
      <c r="T56" s="345">
        <f>'Employee Allocations'!AI60</f>
        <v>33000.164495446421</v>
      </c>
      <c r="U56" s="345">
        <f t="shared" ref="U56:U87" si="9">T56+S56</f>
        <v>199298.16449544643</v>
      </c>
      <c r="V56" s="344">
        <v>705</v>
      </c>
      <c r="W56" s="346">
        <f>'Employee Allocations'!T60</f>
        <v>3</v>
      </c>
      <c r="X56" s="86">
        <v>62500</v>
      </c>
      <c r="Y56" s="347">
        <f t="shared" si="6"/>
        <v>56250</v>
      </c>
      <c r="Z56" s="86">
        <v>5000</v>
      </c>
      <c r="AB56" s="500"/>
    </row>
    <row r="57" spans="2:28" ht="15" customHeight="1">
      <c r="B57" s="341"/>
      <c r="C57" s="522">
        <f t="shared" si="8"/>
        <v>48</v>
      </c>
      <c r="D57" s="556">
        <v>1998</v>
      </c>
      <c r="E57" s="349" t="s">
        <v>99</v>
      </c>
      <c r="F57" s="544">
        <v>0.93400000000000005</v>
      </c>
      <c r="G57" s="545">
        <f t="shared" si="2"/>
        <v>3.660552307731558</v>
      </c>
      <c r="H57" s="546">
        <f t="shared" si="7"/>
        <v>18328.32</v>
      </c>
      <c r="I57" s="547">
        <f t="shared" si="4"/>
        <v>425.70922635052329</v>
      </c>
      <c r="J57" s="521">
        <v>1</v>
      </c>
      <c r="K57" s="548" t="s">
        <v>124</v>
      </c>
      <c r="L57" s="549">
        <v>1.5</v>
      </c>
      <c r="M57" s="6"/>
      <c r="P57" s="86" t="s">
        <v>124</v>
      </c>
      <c r="Q57" s="107" t="s">
        <v>99</v>
      </c>
      <c r="R57" s="344">
        <v>5730</v>
      </c>
      <c r="S57" s="345">
        <f>'Employee Allocations'!AA61</f>
        <v>142839</v>
      </c>
      <c r="T57" s="345">
        <f>'Employee Allocations'!AI61</f>
        <v>24890.435182106194</v>
      </c>
      <c r="U57" s="345">
        <f t="shared" si="9"/>
        <v>167729.43518210619</v>
      </c>
      <c r="V57" s="344">
        <v>394</v>
      </c>
      <c r="W57" s="346">
        <f>'Employee Allocations'!T61</f>
        <v>2.5</v>
      </c>
      <c r="X57" s="86">
        <v>50912</v>
      </c>
      <c r="Y57" s="347">
        <f t="shared" si="6"/>
        <v>45820.800000000003</v>
      </c>
      <c r="Z57" s="86"/>
      <c r="AB57" s="500"/>
    </row>
    <row r="58" spans="2:28" ht="15" customHeight="1">
      <c r="B58" s="341"/>
      <c r="C58" s="522">
        <f t="shared" si="8"/>
        <v>49</v>
      </c>
      <c r="D58" s="556">
        <v>1985</v>
      </c>
      <c r="E58" s="349" t="s">
        <v>102</v>
      </c>
      <c r="F58" s="544">
        <v>0.88500000000000001</v>
      </c>
      <c r="G58" s="545">
        <f t="shared" si="2"/>
        <v>3.7072875444147755</v>
      </c>
      <c r="H58" s="546">
        <f t="shared" si="7"/>
        <v>18057.599999999999</v>
      </c>
      <c r="I58" s="547">
        <f t="shared" si="4"/>
        <v>489.36195586275034</v>
      </c>
      <c r="J58" s="521">
        <v>1</v>
      </c>
      <c r="K58" s="548" t="s">
        <v>124</v>
      </c>
      <c r="L58" s="549">
        <v>2</v>
      </c>
      <c r="M58" s="6"/>
      <c r="P58" s="86" t="s">
        <v>124</v>
      </c>
      <c r="Q58" s="107" t="s">
        <v>102</v>
      </c>
      <c r="R58" s="344">
        <v>4862</v>
      </c>
      <c r="S58" s="345">
        <f>'Employee Allocations'!AA62</f>
        <v>142839</v>
      </c>
      <c r="T58" s="345">
        <f>'Employee Allocations'!AI62</f>
        <v>24522.788905060625</v>
      </c>
      <c r="U58" s="345">
        <f t="shared" si="9"/>
        <v>167361.78890506062</v>
      </c>
      <c r="V58" s="344">
        <v>342</v>
      </c>
      <c r="W58" s="346">
        <f>'Employee Allocations'!T62</f>
        <v>2.5</v>
      </c>
      <c r="X58" s="86">
        <v>50160</v>
      </c>
      <c r="Y58" s="347">
        <f t="shared" si="6"/>
        <v>45144</v>
      </c>
      <c r="Z58" s="86"/>
      <c r="AB58" s="500"/>
    </row>
    <row r="59" spans="2:28" ht="15" customHeight="1">
      <c r="B59" s="341"/>
      <c r="C59" s="522">
        <f t="shared" si="8"/>
        <v>50</v>
      </c>
      <c r="D59" s="556">
        <v>1994</v>
      </c>
      <c r="E59" s="349" t="s">
        <v>104</v>
      </c>
      <c r="F59" s="544">
        <v>0.86499999999999999</v>
      </c>
      <c r="G59" s="545">
        <f t="shared" si="2"/>
        <v>3.3694734781697173</v>
      </c>
      <c r="H59" s="546">
        <f t="shared" si="7"/>
        <v>20208.28</v>
      </c>
      <c r="I59" s="547">
        <f t="shared" si="4"/>
        <v>363.73538194138638</v>
      </c>
      <c r="J59" s="521">
        <v>1</v>
      </c>
      <c r="K59" s="548" t="s">
        <v>124</v>
      </c>
      <c r="L59" s="549">
        <v>2.25</v>
      </c>
      <c r="M59" s="6"/>
      <c r="P59" s="86" t="s">
        <v>124</v>
      </c>
      <c r="Q59" s="107" t="s">
        <v>104</v>
      </c>
      <c r="R59" s="344">
        <v>5730</v>
      </c>
      <c r="S59" s="345">
        <f>'Employee Allocations'!AA63</f>
        <v>142839</v>
      </c>
      <c r="T59" s="345">
        <f>'Employee Allocations'!AI63</f>
        <v>27389.158748568811</v>
      </c>
      <c r="U59" s="345">
        <f t="shared" si="9"/>
        <v>170228.15874856882</v>
      </c>
      <c r="V59" s="344">
        <v>468</v>
      </c>
      <c r="W59" s="346">
        <f>'Employee Allocations'!T63</f>
        <v>2.5</v>
      </c>
      <c r="X59" s="86">
        <v>55023</v>
      </c>
      <c r="Y59" s="347">
        <f t="shared" si="6"/>
        <v>49520.7</v>
      </c>
      <c r="Z59" s="86">
        <v>1000</v>
      </c>
      <c r="AB59" s="500"/>
    </row>
    <row r="60" spans="2:28" ht="15" customHeight="1">
      <c r="B60" s="341"/>
      <c r="C60" s="522">
        <f t="shared" si="8"/>
        <v>51</v>
      </c>
      <c r="D60" s="556">
        <v>1998</v>
      </c>
      <c r="E60" s="349" t="s">
        <v>105</v>
      </c>
      <c r="F60" s="544">
        <v>0.877</v>
      </c>
      <c r="G60" s="545">
        <f t="shared" si="2"/>
        <v>3.343912115620514</v>
      </c>
      <c r="H60" s="546">
        <f t="shared" si="7"/>
        <v>20377.2</v>
      </c>
      <c r="I60" s="547">
        <f t="shared" si="4"/>
        <v>421.65572996548474</v>
      </c>
      <c r="J60" s="521">
        <v>1</v>
      </c>
      <c r="K60" s="548" t="s">
        <v>124</v>
      </c>
      <c r="L60" s="549">
        <v>2</v>
      </c>
      <c r="M60" s="6"/>
      <c r="P60" s="86" t="s">
        <v>124</v>
      </c>
      <c r="Q60" s="107" t="s">
        <v>105</v>
      </c>
      <c r="R60" s="344">
        <v>4862</v>
      </c>
      <c r="S60" s="345">
        <f>'Employee Allocations'!AA64</f>
        <v>142839</v>
      </c>
      <c r="T60" s="345">
        <f>'Employee Allocations'!AI64</f>
        <v>27509.914906055852</v>
      </c>
      <c r="U60" s="345">
        <f t="shared" si="9"/>
        <v>170348.91490605584</v>
      </c>
      <c r="V60" s="344">
        <v>404</v>
      </c>
      <c r="W60" s="346">
        <f>'Employee Allocations'!T64</f>
        <v>2.5</v>
      </c>
      <c r="X60" s="86">
        <v>53270</v>
      </c>
      <c r="Y60" s="347">
        <f t="shared" si="6"/>
        <v>47943</v>
      </c>
      <c r="Z60" s="86">
        <v>3000</v>
      </c>
      <c r="AB60" s="500"/>
    </row>
    <row r="61" spans="2:28" ht="15" customHeight="1">
      <c r="B61" s="341"/>
      <c r="C61" s="522">
        <f t="shared" si="8"/>
        <v>52</v>
      </c>
      <c r="D61" s="556">
        <v>2000</v>
      </c>
      <c r="E61" s="349" t="s">
        <v>106</v>
      </c>
      <c r="F61" s="544">
        <v>0.92900000000000005</v>
      </c>
      <c r="G61" s="545">
        <f t="shared" si="2"/>
        <v>3.1197154495934392</v>
      </c>
      <c r="H61" s="546">
        <f t="shared" si="7"/>
        <v>22175.64</v>
      </c>
      <c r="I61" s="547">
        <f t="shared" si="4"/>
        <v>363.34919491923449</v>
      </c>
      <c r="J61" s="521">
        <v>1</v>
      </c>
      <c r="K61" s="548" t="s">
        <v>124</v>
      </c>
      <c r="L61" s="549">
        <v>1.5</v>
      </c>
      <c r="M61" s="6"/>
      <c r="P61" s="86" t="s">
        <v>124</v>
      </c>
      <c r="Q61" s="107" t="s">
        <v>106</v>
      </c>
      <c r="R61" s="344">
        <v>5730</v>
      </c>
      <c r="S61" s="345">
        <f>'Employee Allocations'!AA65</f>
        <v>142839</v>
      </c>
      <c r="T61" s="345">
        <f>'Employee Allocations'!AI65</f>
        <v>30115.216781555613</v>
      </c>
      <c r="U61" s="345">
        <f t="shared" si="9"/>
        <v>172954.21678155562</v>
      </c>
      <c r="V61" s="344">
        <v>476</v>
      </c>
      <c r="W61" s="346">
        <f>'Employee Allocations'!T65</f>
        <v>2.5</v>
      </c>
      <c r="X61" s="86">
        <v>61599</v>
      </c>
      <c r="Y61" s="347">
        <f t="shared" si="6"/>
        <v>55439.1</v>
      </c>
      <c r="Z61" s="86"/>
      <c r="AB61" s="500"/>
    </row>
    <row r="62" spans="2:28" ht="15" customHeight="1">
      <c r="B62" s="341"/>
      <c r="C62" s="522">
        <f t="shared" si="8"/>
        <v>53</v>
      </c>
      <c r="D62" s="556">
        <v>1990</v>
      </c>
      <c r="E62" s="349" t="s">
        <v>107</v>
      </c>
      <c r="F62" s="544">
        <v>0.85399999999999998</v>
      </c>
      <c r="G62" s="545">
        <f t="shared" si="2"/>
        <v>3.232113524602183</v>
      </c>
      <c r="H62" s="546">
        <f t="shared" si="7"/>
        <v>21232.52</v>
      </c>
      <c r="I62" s="547">
        <f t="shared" si="4"/>
        <v>481.92356076816253</v>
      </c>
      <c r="J62" s="521">
        <v>1</v>
      </c>
      <c r="K62" s="548" t="s">
        <v>124</v>
      </c>
      <c r="L62" s="549">
        <v>2.25</v>
      </c>
      <c r="M62" s="6"/>
      <c r="P62" s="86" t="s">
        <v>124</v>
      </c>
      <c r="Q62" s="107" t="s">
        <v>107</v>
      </c>
      <c r="R62" s="344">
        <v>5730</v>
      </c>
      <c r="S62" s="345">
        <f>'Employee Allocations'!AA66</f>
        <v>142839</v>
      </c>
      <c r="T62" s="345">
        <f>'Employee Allocations'!AI66</f>
        <v>28725.787633465854</v>
      </c>
      <c r="U62" s="345">
        <f t="shared" si="9"/>
        <v>171564.78763346586</v>
      </c>
      <c r="V62" s="344">
        <v>356</v>
      </c>
      <c r="W62" s="346">
        <f>'Employee Allocations'!T66</f>
        <v>2.5</v>
      </c>
      <c r="X62" s="86">
        <v>56757</v>
      </c>
      <c r="Y62" s="347">
        <f t="shared" si="6"/>
        <v>51081.3</v>
      </c>
      <c r="Z62" s="86">
        <v>2000</v>
      </c>
      <c r="AB62" s="500"/>
    </row>
    <row r="63" spans="2:28" ht="15" customHeight="1">
      <c r="B63" s="341"/>
      <c r="C63" s="522">
        <f t="shared" si="8"/>
        <v>54</v>
      </c>
      <c r="D63" s="556">
        <v>1983</v>
      </c>
      <c r="E63" s="349" t="s">
        <v>108</v>
      </c>
      <c r="F63" s="544">
        <v>0.82799999999999996</v>
      </c>
      <c r="G63" s="545">
        <f t="shared" si="2"/>
        <v>3.254652032315418</v>
      </c>
      <c r="H63" s="546">
        <f t="shared" si="7"/>
        <v>21040</v>
      </c>
      <c r="I63" s="547">
        <f t="shared" si="4"/>
        <v>372.16238456476299</v>
      </c>
      <c r="J63" s="521">
        <v>1</v>
      </c>
      <c r="K63" s="548" t="s">
        <v>124</v>
      </c>
      <c r="L63" s="549">
        <v>2.5</v>
      </c>
      <c r="M63" s="6"/>
      <c r="P63" s="86" t="s">
        <v>124</v>
      </c>
      <c r="Q63" s="107" t="s">
        <v>108</v>
      </c>
      <c r="R63" s="344">
        <v>4862</v>
      </c>
      <c r="S63" s="345">
        <f>'Employee Allocations'!AA67</f>
        <v>142839</v>
      </c>
      <c r="T63" s="345">
        <f>'Employee Allocations'!AI67</f>
        <v>28355.696899790993</v>
      </c>
      <c r="U63" s="345">
        <f t="shared" si="9"/>
        <v>171194.69689979099</v>
      </c>
      <c r="V63" s="344">
        <v>460</v>
      </c>
      <c r="W63" s="346">
        <f>'Employee Allocations'!T67</f>
        <v>2.5</v>
      </c>
      <c r="X63" s="86">
        <v>54000</v>
      </c>
      <c r="Y63" s="347">
        <f t="shared" si="6"/>
        <v>48600</v>
      </c>
      <c r="Z63" s="86">
        <v>4000</v>
      </c>
      <c r="AB63" s="500"/>
    </row>
    <row r="64" spans="2:28" ht="15" customHeight="1">
      <c r="B64" s="341"/>
      <c r="C64" s="522">
        <f t="shared" si="8"/>
        <v>55</v>
      </c>
      <c r="D64" s="556">
        <v>2003</v>
      </c>
      <c r="E64" s="349" t="s">
        <v>109</v>
      </c>
      <c r="F64" s="544">
        <v>0.85499999999999998</v>
      </c>
      <c r="G64" s="545">
        <f t="shared" si="2"/>
        <v>3.1108785337136613</v>
      </c>
      <c r="H64" s="546">
        <f t="shared" si="7"/>
        <v>22251.96</v>
      </c>
      <c r="I64" s="547">
        <f t="shared" si="4"/>
        <v>365.87285780684488</v>
      </c>
      <c r="J64" s="521">
        <v>1</v>
      </c>
      <c r="K64" s="548" t="s">
        <v>124</v>
      </c>
      <c r="L64" s="549">
        <v>2.25</v>
      </c>
      <c r="M64" s="6"/>
      <c r="P64" s="86" t="s">
        <v>124</v>
      </c>
      <c r="Q64" s="107" t="s">
        <v>109</v>
      </c>
      <c r="R64" s="344">
        <v>5730</v>
      </c>
      <c r="S64" s="345">
        <f>'Employee Allocations'!AA68</f>
        <v>142839</v>
      </c>
      <c r="T64" s="345">
        <f>'Employee Allocations'!AI68</f>
        <v>30218.861742637604</v>
      </c>
      <c r="U64" s="345">
        <f t="shared" si="9"/>
        <v>173057.86174263761</v>
      </c>
      <c r="V64" s="344">
        <v>473</v>
      </c>
      <c r="W64" s="346">
        <f>'Employee Allocations'!T68</f>
        <v>2.5</v>
      </c>
      <c r="X64" s="86">
        <v>61811</v>
      </c>
      <c r="Y64" s="347">
        <f t="shared" si="6"/>
        <v>55629.9</v>
      </c>
      <c r="Z64" s="86"/>
      <c r="AB64" s="500"/>
    </row>
    <row r="65" spans="2:28" ht="15" customHeight="1">
      <c r="B65" s="341"/>
      <c r="C65" s="522">
        <f t="shared" si="8"/>
        <v>56</v>
      </c>
      <c r="D65" s="556">
        <v>1998</v>
      </c>
      <c r="E65" s="349" t="s">
        <v>110</v>
      </c>
      <c r="F65" s="544">
        <v>0.96599999999999997</v>
      </c>
      <c r="G65" s="545">
        <f t="shared" si="2"/>
        <v>3.7055548049200233</v>
      </c>
      <c r="H65" s="546">
        <f t="shared" si="7"/>
        <v>18875.25</v>
      </c>
      <c r="I65" s="547">
        <f t="shared" si="4"/>
        <v>449.79596997792072</v>
      </c>
      <c r="J65" s="521">
        <v>1</v>
      </c>
      <c r="K65" s="548" t="s">
        <v>124</v>
      </c>
      <c r="L65" s="549">
        <v>1.25</v>
      </c>
      <c r="M65" s="6"/>
      <c r="P65" s="86" t="s">
        <v>124</v>
      </c>
      <c r="Q65" s="107" t="s">
        <v>110</v>
      </c>
      <c r="R65" s="344">
        <v>3994</v>
      </c>
      <c r="S65" s="345">
        <f>'Employee Allocations'!AA69</f>
        <v>119380</v>
      </c>
      <c r="T65" s="345">
        <f>'Employee Allocations'!AI69</f>
        <v>20506.546663133329</v>
      </c>
      <c r="U65" s="345">
        <f t="shared" si="9"/>
        <v>139886.54666313334</v>
      </c>
      <c r="V65" s="344">
        <v>311</v>
      </c>
      <c r="W65" s="346">
        <f>'Employee Allocations'!T69</f>
        <v>2</v>
      </c>
      <c r="X65" s="86">
        <v>41945</v>
      </c>
      <c r="Y65" s="347">
        <f t="shared" si="6"/>
        <v>37750.5</v>
      </c>
      <c r="Z65" s="86"/>
      <c r="AB65" s="500"/>
    </row>
    <row r="66" spans="2:28" ht="15" customHeight="1">
      <c r="B66" s="341"/>
      <c r="C66" s="522">
        <f t="shared" si="8"/>
        <v>57</v>
      </c>
      <c r="D66" s="556">
        <v>1996</v>
      </c>
      <c r="E66" s="349" t="s">
        <v>113</v>
      </c>
      <c r="F66" s="544">
        <v>0.80100000000000005</v>
      </c>
      <c r="G66" s="545">
        <f t="shared" si="2"/>
        <v>3.0281115030227239</v>
      </c>
      <c r="H66" s="546">
        <f t="shared" si="7"/>
        <v>22975.64</v>
      </c>
      <c r="I66" s="547">
        <f t="shared" si="4"/>
        <v>345.78926328682417</v>
      </c>
      <c r="J66" s="521">
        <v>1</v>
      </c>
      <c r="K66" s="548" t="s">
        <v>124</v>
      </c>
      <c r="L66" s="549">
        <v>2.75</v>
      </c>
      <c r="M66" s="6"/>
      <c r="P66" s="86" t="s">
        <v>124</v>
      </c>
      <c r="Q66" s="107" t="s">
        <v>113</v>
      </c>
      <c r="R66" s="344">
        <v>5730</v>
      </c>
      <c r="S66" s="345">
        <f>'Employee Allocations'!AA70</f>
        <v>142839</v>
      </c>
      <c r="T66" s="345">
        <f>'Employee Allocations'!AI70</f>
        <v>31092.999433272544</v>
      </c>
      <c r="U66" s="345">
        <f t="shared" si="9"/>
        <v>173931.99943327255</v>
      </c>
      <c r="V66" s="344">
        <v>503</v>
      </c>
      <c r="W66" s="346">
        <f>'Employee Allocations'!T70</f>
        <v>2.5</v>
      </c>
      <c r="X66" s="86">
        <v>61599</v>
      </c>
      <c r="Y66" s="347">
        <f t="shared" si="6"/>
        <v>55439.1</v>
      </c>
      <c r="Z66" s="86">
        <v>2000</v>
      </c>
      <c r="AB66" s="500"/>
    </row>
    <row r="67" spans="2:28" ht="15" customHeight="1">
      <c r="B67" s="341"/>
      <c r="C67" s="522">
        <f t="shared" si="8"/>
        <v>58</v>
      </c>
      <c r="D67" s="556">
        <v>1995</v>
      </c>
      <c r="E67" s="349" t="s">
        <v>114</v>
      </c>
      <c r="F67" s="544">
        <v>0.90600000000000003</v>
      </c>
      <c r="G67" s="545">
        <f t="shared" si="2"/>
        <v>3.1434261661702307</v>
      </c>
      <c r="H67" s="546">
        <f t="shared" si="7"/>
        <v>21940</v>
      </c>
      <c r="I67" s="547">
        <f t="shared" si="4"/>
        <v>473.67287146823395</v>
      </c>
      <c r="J67" s="521">
        <v>1</v>
      </c>
      <c r="K67" s="548" t="s">
        <v>124</v>
      </c>
      <c r="L67" s="549">
        <v>1.75</v>
      </c>
      <c r="M67" s="6"/>
      <c r="P67" s="86" t="s">
        <v>124</v>
      </c>
      <c r="Q67" s="107" t="s">
        <v>114</v>
      </c>
      <c r="R67" s="344">
        <v>5730</v>
      </c>
      <c r="S67" s="345">
        <f>'Employee Allocations'!AA71</f>
        <v>142839</v>
      </c>
      <c r="T67" s="345">
        <f>'Employee Allocations'!AI71</f>
        <v>29577.925214437157</v>
      </c>
      <c r="U67" s="345">
        <f t="shared" si="9"/>
        <v>172416.92521443716</v>
      </c>
      <c r="V67" s="344">
        <v>364</v>
      </c>
      <c r="W67" s="346">
        <f>'Employee Allocations'!T71</f>
        <v>2.5</v>
      </c>
      <c r="X67" s="86">
        <v>56500</v>
      </c>
      <c r="Y67" s="347">
        <f t="shared" si="6"/>
        <v>50850</v>
      </c>
      <c r="Z67" s="86">
        <v>4000</v>
      </c>
      <c r="AB67" s="500"/>
    </row>
    <row r="68" spans="2:28" ht="15" customHeight="1">
      <c r="B68" s="341"/>
      <c r="C68" s="522">
        <f t="shared" si="8"/>
        <v>59</v>
      </c>
      <c r="D68" s="556">
        <v>1994</v>
      </c>
      <c r="E68" s="349" t="s">
        <v>115</v>
      </c>
      <c r="F68" s="544">
        <v>0.875</v>
      </c>
      <c r="G68" s="545">
        <f t="shared" si="2"/>
        <v>3.3488005018543023</v>
      </c>
      <c r="H68" s="546">
        <f t="shared" si="7"/>
        <v>20349.439999999999</v>
      </c>
      <c r="I68" s="547">
        <f t="shared" si="4"/>
        <v>402.75540711852256</v>
      </c>
      <c r="J68" s="521">
        <v>1</v>
      </c>
      <c r="K68" s="548" t="s">
        <v>124</v>
      </c>
      <c r="L68" s="549">
        <v>2.25</v>
      </c>
      <c r="M68" s="6"/>
      <c r="P68" s="86" t="s">
        <v>124</v>
      </c>
      <c r="Q68" s="107" t="s">
        <v>115</v>
      </c>
      <c r="R68" s="344">
        <v>5730</v>
      </c>
      <c r="S68" s="345">
        <f>'Employee Allocations'!AA72</f>
        <v>142839</v>
      </c>
      <c r="T68" s="345">
        <f>'Employee Allocations'!AI72</f>
        <v>27526.537211135037</v>
      </c>
      <c r="U68" s="345">
        <f t="shared" si="9"/>
        <v>170365.53721113503</v>
      </c>
      <c r="V68" s="344">
        <v>423</v>
      </c>
      <c r="W68" s="346">
        <f>'Employee Allocations'!T72</f>
        <v>2.5</v>
      </c>
      <c r="X68" s="86">
        <v>54304</v>
      </c>
      <c r="Y68" s="347">
        <f t="shared" si="6"/>
        <v>48873.599999999999</v>
      </c>
      <c r="Z68" s="86">
        <v>2000</v>
      </c>
      <c r="AB68" s="500"/>
    </row>
    <row r="69" spans="2:28" ht="15" customHeight="1">
      <c r="B69" s="341"/>
      <c r="C69" s="522">
        <f t="shared" si="8"/>
        <v>60</v>
      </c>
      <c r="D69" s="556">
        <v>1994</v>
      </c>
      <c r="E69" s="349" t="s">
        <v>117</v>
      </c>
      <c r="F69" s="544">
        <v>0.76400000000000001</v>
      </c>
      <c r="G69" s="545">
        <f t="shared" si="2"/>
        <v>3.494882663411413</v>
      </c>
      <c r="H69" s="546">
        <f t="shared" si="7"/>
        <v>19349.68</v>
      </c>
      <c r="I69" s="547">
        <f t="shared" si="4"/>
        <v>548.90309394933888</v>
      </c>
      <c r="J69" s="521">
        <v>1</v>
      </c>
      <c r="K69" s="548" t="s">
        <v>124</v>
      </c>
      <c r="L69" s="549">
        <v>3.25</v>
      </c>
      <c r="M69" s="6"/>
      <c r="P69" s="86" t="s">
        <v>124</v>
      </c>
      <c r="Q69" s="107" t="s">
        <v>117</v>
      </c>
      <c r="R69" s="344">
        <v>5730</v>
      </c>
      <c r="S69" s="345">
        <f>'Employee Allocations'!AA73</f>
        <v>142839</v>
      </c>
      <c r="T69" s="345">
        <f>'Employee Allocations'!AI73</f>
        <v>26223.152936396371</v>
      </c>
      <c r="U69" s="345">
        <f t="shared" si="9"/>
        <v>169062.15293639636</v>
      </c>
      <c r="V69" s="344">
        <v>308</v>
      </c>
      <c r="W69" s="346">
        <f>'Employee Allocations'!T73</f>
        <v>2.5</v>
      </c>
      <c r="X69" s="86">
        <v>52638</v>
      </c>
      <c r="Y69" s="347">
        <f t="shared" si="6"/>
        <v>47374.2</v>
      </c>
      <c r="Z69" s="86">
        <v>1000</v>
      </c>
      <c r="AB69" s="500"/>
    </row>
    <row r="70" spans="2:28" ht="15" customHeight="1">
      <c r="B70" s="341"/>
      <c r="C70" s="522">
        <f t="shared" si="8"/>
        <v>61</v>
      </c>
      <c r="D70" s="557">
        <v>2006</v>
      </c>
      <c r="E70" s="349" t="s">
        <v>39</v>
      </c>
      <c r="F70" s="544">
        <v>0.78700000000000003</v>
      </c>
      <c r="G70" s="545">
        <f t="shared" si="2"/>
        <v>2.3577652413817232</v>
      </c>
      <c r="H70" s="546">
        <f t="shared" si="7"/>
        <v>29744.372727272726</v>
      </c>
      <c r="I70" s="547">
        <f t="shared" si="4"/>
        <v>470.96015236491291</v>
      </c>
      <c r="J70" s="522">
        <v>3</v>
      </c>
      <c r="K70" s="550" t="s">
        <v>126</v>
      </c>
      <c r="L70" s="549">
        <v>3</v>
      </c>
      <c r="M70" s="6"/>
      <c r="P70" s="86" t="s">
        <v>126</v>
      </c>
      <c r="Q70" s="107" t="s">
        <v>39</v>
      </c>
      <c r="R70" s="344">
        <v>20557.599999999999</v>
      </c>
      <c r="S70" s="345">
        <f>'Employee Allocations'!AA74</f>
        <v>593863</v>
      </c>
      <c r="T70" s="345">
        <f>'Employee Allocations'!AI74</f>
        <v>177569.72957372735</v>
      </c>
      <c r="U70" s="345">
        <f t="shared" si="9"/>
        <v>771432.72957372735</v>
      </c>
      <c r="V70" s="344">
        <v>1638</v>
      </c>
      <c r="W70" s="346">
        <f>'Employee Allocations'!T74</f>
        <v>11</v>
      </c>
      <c r="X70" s="86">
        <v>360209</v>
      </c>
      <c r="Y70" s="347">
        <f t="shared" si="6"/>
        <v>324188.09999999998</v>
      </c>
      <c r="Z70" s="86">
        <v>3000</v>
      </c>
      <c r="AB70" s="500"/>
    </row>
    <row r="71" spans="2:28" ht="15" customHeight="1">
      <c r="B71" s="341"/>
      <c r="C71" s="522">
        <f t="shared" si="8"/>
        <v>62</v>
      </c>
      <c r="D71" s="557">
        <v>2003</v>
      </c>
      <c r="E71" s="349" t="s">
        <v>53</v>
      </c>
      <c r="F71" s="544">
        <v>0.89500000000000002</v>
      </c>
      <c r="G71" s="545">
        <f t="shared" si="2"/>
        <v>2.4036436091446038</v>
      </c>
      <c r="H71" s="546">
        <f t="shared" si="7"/>
        <v>29153.12222222222</v>
      </c>
      <c r="I71" s="547">
        <f t="shared" si="4"/>
        <v>513.15170320952291</v>
      </c>
      <c r="J71" s="522">
        <v>3</v>
      </c>
      <c r="K71" s="550" t="s">
        <v>126</v>
      </c>
      <c r="L71" s="549">
        <v>2</v>
      </c>
      <c r="M71" s="6"/>
      <c r="P71" s="86" t="s">
        <v>126</v>
      </c>
      <c r="Q71" s="107" t="s">
        <v>53</v>
      </c>
      <c r="R71" s="344">
        <v>18653.599999999999</v>
      </c>
      <c r="S71" s="345">
        <f>'Employee Allocations'!AA75</f>
        <v>488245</v>
      </c>
      <c r="T71" s="345">
        <f>'Employee Allocations'!AI75</f>
        <v>142418.44324450369</v>
      </c>
      <c r="U71" s="345">
        <f t="shared" si="9"/>
        <v>630663.44324450369</v>
      </c>
      <c r="V71" s="344">
        <v>1229</v>
      </c>
      <c r="W71" s="346">
        <f>'Employee Allocations'!T75</f>
        <v>9</v>
      </c>
      <c r="X71" s="86">
        <v>289309</v>
      </c>
      <c r="Y71" s="347">
        <f t="shared" si="6"/>
        <v>260378.1</v>
      </c>
      <c r="Z71" s="86">
        <v>2000</v>
      </c>
      <c r="AB71" s="500"/>
    </row>
    <row r="72" spans="2:28" ht="15" customHeight="1">
      <c r="B72" s="341"/>
      <c r="C72" s="522">
        <f t="shared" si="8"/>
        <v>63</v>
      </c>
      <c r="D72" s="557">
        <v>2003</v>
      </c>
      <c r="E72" s="349" t="s">
        <v>58</v>
      </c>
      <c r="F72" s="544">
        <v>0.98799999999999999</v>
      </c>
      <c r="G72" s="545">
        <f t="shared" si="2"/>
        <v>2.4576261684794298</v>
      </c>
      <c r="H72" s="546">
        <f t="shared" si="7"/>
        <v>28399.5</v>
      </c>
      <c r="I72" s="547">
        <f t="shared" si="4"/>
        <v>312.80831090972129</v>
      </c>
      <c r="J72" s="522">
        <v>3</v>
      </c>
      <c r="K72" s="550" t="s">
        <v>126</v>
      </c>
      <c r="L72" s="549">
        <v>1</v>
      </c>
      <c r="M72" s="6"/>
      <c r="P72" s="86" t="s">
        <v>126</v>
      </c>
      <c r="Q72" s="107" t="s">
        <v>58</v>
      </c>
      <c r="R72" s="344">
        <v>20557.599999999999</v>
      </c>
      <c r="S72" s="345">
        <f>'Employee Allocations'!AA76</f>
        <v>435436</v>
      </c>
      <c r="T72" s="345">
        <f>'Employee Allocations'!AI76</f>
        <v>122926.83497385254</v>
      </c>
      <c r="U72" s="345">
        <f t="shared" si="9"/>
        <v>558362.8349738525</v>
      </c>
      <c r="V72" s="344">
        <v>1785</v>
      </c>
      <c r="W72" s="346">
        <f>'Employee Allocations'!T76</f>
        <v>8</v>
      </c>
      <c r="X72" s="86">
        <v>242440</v>
      </c>
      <c r="Y72" s="347">
        <f t="shared" si="6"/>
        <v>218196</v>
      </c>
      <c r="Z72" s="86">
        <v>9000</v>
      </c>
      <c r="AB72" s="500"/>
    </row>
    <row r="73" spans="2:28" ht="15" customHeight="1">
      <c r="B73" s="341"/>
      <c r="C73" s="522">
        <f t="shared" si="8"/>
        <v>64</v>
      </c>
      <c r="D73" s="557">
        <v>2005</v>
      </c>
      <c r="E73" s="349" t="s">
        <v>60</v>
      </c>
      <c r="F73" s="544">
        <v>0.85199999999999998</v>
      </c>
      <c r="G73" s="545">
        <f t="shared" si="2"/>
        <v>2.5484680367278929</v>
      </c>
      <c r="H73" s="546">
        <f t="shared" si="7"/>
        <v>27412.799999999999</v>
      </c>
      <c r="I73" s="547">
        <f t="shared" si="4"/>
        <v>468.33951685283381</v>
      </c>
      <c r="J73" s="522">
        <v>3</v>
      </c>
      <c r="K73" s="550" t="s">
        <v>126</v>
      </c>
      <c r="L73" s="549">
        <v>2.25</v>
      </c>
      <c r="M73" s="6"/>
      <c r="P73" s="86" t="s">
        <v>126</v>
      </c>
      <c r="Q73" s="107" t="s">
        <v>60</v>
      </c>
      <c r="R73" s="344">
        <v>14845.6</v>
      </c>
      <c r="S73" s="345">
        <f>'Employee Allocations'!AA77</f>
        <v>329818</v>
      </c>
      <c r="T73" s="345">
        <f>'Employee Allocations'!AI77</f>
        <v>89345.867583286279</v>
      </c>
      <c r="U73" s="345">
        <f t="shared" si="9"/>
        <v>419163.86758328625</v>
      </c>
      <c r="V73" s="344">
        <v>895</v>
      </c>
      <c r="W73" s="346">
        <f>'Employee Allocations'!T77</f>
        <v>6</v>
      </c>
      <c r="X73" s="86">
        <v>182752</v>
      </c>
      <c r="Y73" s="347">
        <f t="shared" si="6"/>
        <v>164476.79999999999</v>
      </c>
      <c r="Z73" s="86"/>
      <c r="AB73" s="500"/>
    </row>
    <row r="74" spans="2:28" ht="15" customHeight="1">
      <c r="B74" s="341"/>
      <c r="C74" s="522">
        <f t="shared" si="8"/>
        <v>65</v>
      </c>
      <c r="D74" s="557">
        <v>2004</v>
      </c>
      <c r="E74" s="349" t="s">
        <v>61</v>
      </c>
      <c r="F74" s="544">
        <v>0.84699999999999998</v>
      </c>
      <c r="G74" s="545">
        <f t="shared" si="2"/>
        <v>2.4693930149689107</v>
      </c>
      <c r="H74" s="546">
        <f t="shared" ref="H74:H87" si="10">(Y74+Z74)/W74</f>
        <v>28028.290909090909</v>
      </c>
      <c r="I74" s="547">
        <f t="shared" si="4"/>
        <v>342.3298218150552</v>
      </c>
      <c r="J74" s="522">
        <v>3</v>
      </c>
      <c r="K74" s="550" t="s">
        <v>126</v>
      </c>
      <c r="L74" s="549">
        <v>2.5</v>
      </c>
      <c r="M74" s="6"/>
      <c r="P74" s="86" t="s">
        <v>126</v>
      </c>
      <c r="Q74" s="107" t="s">
        <v>61</v>
      </c>
      <c r="R74" s="344">
        <v>22461.599999999999</v>
      </c>
      <c r="S74" s="345">
        <f>'Employee Allocations'!AA78</f>
        <v>593863</v>
      </c>
      <c r="T74" s="345">
        <f>'Employee Allocations'!AI78</f>
        <v>167478.52371668277</v>
      </c>
      <c r="U74" s="345">
        <f t="shared" si="9"/>
        <v>761341.5237166828</v>
      </c>
      <c r="V74" s="344">
        <v>2224</v>
      </c>
      <c r="W74" s="346">
        <f>'Employee Allocations'!T78</f>
        <v>11</v>
      </c>
      <c r="X74" s="86">
        <v>342568</v>
      </c>
      <c r="Y74" s="347">
        <f t="shared" si="6"/>
        <v>308311.2</v>
      </c>
      <c r="Z74" s="86"/>
      <c r="AB74" s="500"/>
    </row>
    <row r="75" spans="2:28" ht="15" customHeight="1">
      <c r="B75" s="341"/>
      <c r="C75" s="522">
        <f t="shared" ref="C75:C103" si="11">C74+1</f>
        <v>66</v>
      </c>
      <c r="D75" s="557">
        <v>2006</v>
      </c>
      <c r="E75" s="349" t="s">
        <v>100</v>
      </c>
      <c r="F75" s="544">
        <v>0.95699999999999996</v>
      </c>
      <c r="G75" s="545">
        <f t="shared" ref="G75:G87" si="12">U75/(Y75+Z75)</f>
        <v>2.4451481608098007</v>
      </c>
      <c r="H75" s="546">
        <f t="shared" si="10"/>
        <v>28444.690000000002</v>
      </c>
      <c r="I75" s="547">
        <f t="shared" ref="I75:I86" si="13">U75/V75</f>
        <v>386.3971191016941</v>
      </c>
      <c r="J75" s="522">
        <v>3</v>
      </c>
      <c r="K75" s="550" t="s">
        <v>126</v>
      </c>
      <c r="L75" s="549">
        <v>1.25</v>
      </c>
      <c r="M75" s="6"/>
      <c r="P75" s="86" t="s">
        <v>126</v>
      </c>
      <c r="Q75" s="107" t="s">
        <v>100</v>
      </c>
      <c r="R75" s="344">
        <v>22461.599999999999</v>
      </c>
      <c r="S75" s="345">
        <f>'Employee Allocations'!AA79</f>
        <v>541054</v>
      </c>
      <c r="T75" s="345">
        <f>'Employee Allocations'!AI79</f>
        <v>154460.81438304941</v>
      </c>
      <c r="U75" s="345">
        <f t="shared" si="9"/>
        <v>695514.81438304938</v>
      </c>
      <c r="V75" s="344">
        <v>1800</v>
      </c>
      <c r="W75" s="346">
        <f>'Employee Allocations'!T79</f>
        <v>10</v>
      </c>
      <c r="X75" s="86">
        <v>314941</v>
      </c>
      <c r="Y75" s="347">
        <f t="shared" ref="Y75:Y87" si="14">X75-(X75*$Y$8)</f>
        <v>283446.90000000002</v>
      </c>
      <c r="Z75" s="86">
        <v>1000</v>
      </c>
      <c r="AB75" s="500"/>
    </row>
    <row r="76" spans="2:28" ht="15" customHeight="1">
      <c r="B76" s="341"/>
      <c r="C76" s="522">
        <f t="shared" si="11"/>
        <v>67</v>
      </c>
      <c r="D76" s="557">
        <v>2004</v>
      </c>
      <c r="E76" s="349" t="s">
        <v>101</v>
      </c>
      <c r="F76" s="544">
        <v>0.85699999999999998</v>
      </c>
      <c r="G76" s="545">
        <f t="shared" si="12"/>
        <v>2.5903614312473517</v>
      </c>
      <c r="H76" s="546">
        <f t="shared" si="10"/>
        <v>26500</v>
      </c>
      <c r="I76" s="547">
        <f t="shared" si="13"/>
        <v>404.32015795320245</v>
      </c>
      <c r="J76" s="522">
        <v>3</v>
      </c>
      <c r="K76" s="550" t="s">
        <v>126</v>
      </c>
      <c r="L76" s="549">
        <v>2.25</v>
      </c>
      <c r="M76" s="6"/>
      <c r="P76" s="86" t="s">
        <v>126</v>
      </c>
      <c r="Q76" s="107" t="s">
        <v>101</v>
      </c>
      <c r="R76" s="344">
        <v>20557.599999999999</v>
      </c>
      <c r="S76" s="345">
        <f>'Employee Allocations'!AA80</f>
        <v>488245</v>
      </c>
      <c r="T76" s="345">
        <f>'Employee Allocations'!AI80</f>
        <v>129556.20135249334</v>
      </c>
      <c r="U76" s="345">
        <f t="shared" si="9"/>
        <v>617801.20135249337</v>
      </c>
      <c r="V76" s="344">
        <v>1528</v>
      </c>
      <c r="W76" s="346">
        <f>'Employee Allocations'!T80</f>
        <v>9</v>
      </c>
      <c r="X76" s="86">
        <v>265000</v>
      </c>
      <c r="Y76" s="347">
        <f t="shared" si="14"/>
        <v>238500</v>
      </c>
      <c r="Z76" s="86"/>
      <c r="AB76" s="500"/>
    </row>
    <row r="77" spans="2:28" ht="15" customHeight="1">
      <c r="B77" s="341"/>
      <c r="C77" s="522">
        <f t="shared" si="11"/>
        <v>68</v>
      </c>
      <c r="D77" s="557">
        <v>1997</v>
      </c>
      <c r="E77" s="349" t="s">
        <v>112</v>
      </c>
      <c r="F77" s="544">
        <v>0.93400000000000005</v>
      </c>
      <c r="G77" s="545">
        <f t="shared" si="12"/>
        <v>2.433237911564583</v>
      </c>
      <c r="H77" s="546">
        <f t="shared" si="10"/>
        <v>28569.514285714289</v>
      </c>
      <c r="I77" s="547">
        <f t="shared" si="13"/>
        <v>396.91270548523789</v>
      </c>
      <c r="J77" s="522">
        <v>3</v>
      </c>
      <c r="K77" s="550" t="s">
        <v>126</v>
      </c>
      <c r="L77" s="549">
        <v>1.5</v>
      </c>
      <c r="M77" s="6"/>
      <c r="P77" s="86" t="s">
        <v>126</v>
      </c>
      <c r="Q77" s="107" t="s">
        <v>112</v>
      </c>
      <c r="R77" s="344">
        <v>23413.599999999999</v>
      </c>
      <c r="S77" s="345">
        <f>'Employee Allocations'!AA81</f>
        <v>567458.5</v>
      </c>
      <c r="T77" s="345">
        <f>'Employee Allocations'!AI81</f>
        <v>162463.96538735251</v>
      </c>
      <c r="U77" s="345">
        <f t="shared" si="9"/>
        <v>729922.46538735251</v>
      </c>
      <c r="V77" s="344">
        <v>1839</v>
      </c>
      <c r="W77" s="346">
        <f>'Employee Allocations'!T81</f>
        <v>10.5</v>
      </c>
      <c r="X77" s="86">
        <v>323311</v>
      </c>
      <c r="Y77" s="347">
        <f t="shared" si="14"/>
        <v>290979.90000000002</v>
      </c>
      <c r="Z77" s="86">
        <v>9000</v>
      </c>
      <c r="AB77" s="500"/>
    </row>
    <row r="78" spans="2:28" ht="15" customHeight="1">
      <c r="B78" s="341"/>
      <c r="C78" s="522">
        <f t="shared" si="11"/>
        <v>69</v>
      </c>
      <c r="D78" s="557">
        <v>2007</v>
      </c>
      <c r="E78" s="349" t="s">
        <v>43</v>
      </c>
      <c r="F78" s="544">
        <v>0.80600000000000005</v>
      </c>
      <c r="G78" s="545">
        <f t="shared" si="12"/>
        <v>2.658805289107971</v>
      </c>
      <c r="H78" s="546">
        <f t="shared" si="10"/>
        <v>26358.466666666664</v>
      </c>
      <c r="I78" s="547">
        <f t="shared" si="13"/>
        <v>420.91309661327011</v>
      </c>
      <c r="J78" s="522">
        <v>2</v>
      </c>
      <c r="K78" s="550" t="s">
        <v>125</v>
      </c>
      <c r="L78" s="549">
        <v>2.75</v>
      </c>
      <c r="M78" s="6"/>
      <c r="P78" s="86" t="s">
        <v>125</v>
      </c>
      <c r="Q78" s="107" t="s">
        <v>43</v>
      </c>
      <c r="R78" s="344">
        <v>16749.599999999999</v>
      </c>
      <c r="S78" s="345">
        <f>'Employee Allocations'!AA82</f>
        <v>334637</v>
      </c>
      <c r="T78" s="345">
        <f>'Employee Allocations'!AI82</f>
        <v>85855.183516656834</v>
      </c>
      <c r="U78" s="345">
        <f t="shared" si="9"/>
        <v>420492.18351665686</v>
      </c>
      <c r="V78" s="344">
        <v>999</v>
      </c>
      <c r="W78" s="346">
        <f>'Employee Allocations'!T82</f>
        <v>6</v>
      </c>
      <c r="X78" s="86">
        <v>174612</v>
      </c>
      <c r="Y78" s="347">
        <f t="shared" si="14"/>
        <v>157150.79999999999</v>
      </c>
      <c r="Z78" s="86">
        <v>1000</v>
      </c>
      <c r="AB78" s="500"/>
    </row>
    <row r="79" spans="2:28" ht="15" customHeight="1">
      <c r="B79" s="341"/>
      <c r="C79" s="522">
        <f t="shared" si="11"/>
        <v>70</v>
      </c>
      <c r="D79" s="557">
        <v>1961</v>
      </c>
      <c r="E79" s="349" t="s">
        <v>48</v>
      </c>
      <c r="F79" s="544">
        <v>0.92700000000000005</v>
      </c>
      <c r="G79" s="545">
        <f t="shared" si="12"/>
        <v>3.1742956349176041</v>
      </c>
      <c r="H79" s="546">
        <f t="shared" si="10"/>
        <v>21813.325000000001</v>
      </c>
      <c r="I79" s="547">
        <f t="shared" si="13"/>
        <v>471.83606358118607</v>
      </c>
      <c r="J79" s="522">
        <v>2</v>
      </c>
      <c r="K79" s="550" t="s">
        <v>125</v>
      </c>
      <c r="L79" s="549">
        <v>1.5</v>
      </c>
      <c r="M79" s="6"/>
      <c r="P79" s="86" t="s">
        <v>125</v>
      </c>
      <c r="Q79" s="107" t="s">
        <v>48</v>
      </c>
      <c r="R79" s="344">
        <v>10085.6</v>
      </c>
      <c r="S79" s="345">
        <f>'Employee Allocations'!AA83</f>
        <v>229625</v>
      </c>
      <c r="T79" s="345">
        <f>'Employee Allocations'!AI83</f>
        <v>47342.769322156215</v>
      </c>
      <c r="U79" s="345">
        <f t="shared" si="9"/>
        <v>276967.76932215621</v>
      </c>
      <c r="V79" s="344">
        <v>587</v>
      </c>
      <c r="W79" s="346">
        <f>'Employee Allocations'!T83</f>
        <v>4</v>
      </c>
      <c r="X79" s="86">
        <v>95837</v>
      </c>
      <c r="Y79" s="347">
        <f t="shared" si="14"/>
        <v>86253.3</v>
      </c>
      <c r="Z79" s="86">
        <v>1000</v>
      </c>
      <c r="AB79" s="500"/>
    </row>
    <row r="80" spans="2:28" ht="15" customHeight="1">
      <c r="B80" s="341"/>
      <c r="C80" s="522">
        <f t="shared" si="11"/>
        <v>71</v>
      </c>
      <c r="D80" s="557">
        <v>2009</v>
      </c>
      <c r="E80" s="349" t="s">
        <v>54</v>
      </c>
      <c r="F80" s="544">
        <v>0.9</v>
      </c>
      <c r="G80" s="545">
        <f t="shared" si="12"/>
        <v>2.6088730781143443</v>
      </c>
      <c r="H80" s="546">
        <f t="shared" si="10"/>
        <v>27000</v>
      </c>
      <c r="I80" s="547">
        <f t="shared" si="13"/>
        <v>386.3230700681205</v>
      </c>
      <c r="J80" s="522">
        <v>2</v>
      </c>
      <c r="K80" s="550" t="s">
        <v>125</v>
      </c>
      <c r="L80" s="549">
        <v>2</v>
      </c>
      <c r="M80" s="6"/>
      <c r="P80" s="86" t="s">
        <v>125</v>
      </c>
      <c r="Q80" s="107" t="s">
        <v>54</v>
      </c>
      <c r="R80" s="344">
        <v>17617.599999999999</v>
      </c>
      <c r="S80" s="345">
        <f>'Employee Allocations'!AA84</f>
        <v>334637</v>
      </c>
      <c r="T80" s="345">
        <f>'Employee Allocations'!AI84</f>
        <v>88000.438654523779</v>
      </c>
      <c r="U80" s="345">
        <f t="shared" si="9"/>
        <v>422637.43865452381</v>
      </c>
      <c r="V80" s="344">
        <v>1094</v>
      </c>
      <c r="W80" s="346">
        <f>'Employee Allocations'!T84</f>
        <v>6</v>
      </c>
      <c r="X80" s="86">
        <v>180000</v>
      </c>
      <c r="Y80" s="347">
        <f t="shared" si="14"/>
        <v>162000</v>
      </c>
      <c r="Z80" s="86"/>
      <c r="AB80" s="500"/>
    </row>
    <row r="81" spans="2:28" ht="15" customHeight="1">
      <c r="B81" s="341"/>
      <c r="C81" s="522">
        <f t="shared" si="11"/>
        <v>72</v>
      </c>
      <c r="D81" s="557">
        <v>1997</v>
      </c>
      <c r="E81" s="349" t="s">
        <v>66</v>
      </c>
      <c r="F81" s="544">
        <v>0.93</v>
      </c>
      <c r="G81" s="545">
        <f t="shared" si="12"/>
        <v>2.695408056207043</v>
      </c>
      <c r="H81" s="546">
        <f t="shared" si="10"/>
        <v>26052.381818181821</v>
      </c>
      <c r="I81" s="547">
        <f t="shared" si="13"/>
        <v>484.5920942266003</v>
      </c>
      <c r="J81" s="522">
        <v>2</v>
      </c>
      <c r="K81" s="550" t="s">
        <v>125</v>
      </c>
      <c r="L81" s="549">
        <v>1.5</v>
      </c>
      <c r="M81" s="6"/>
      <c r="P81" s="86" t="s">
        <v>125</v>
      </c>
      <c r="Q81" s="107" t="s">
        <v>66</v>
      </c>
      <c r="R81" s="344">
        <v>11037.6</v>
      </c>
      <c r="S81" s="345">
        <f>'Employee Allocations'!AA85</f>
        <v>308384</v>
      </c>
      <c r="T81" s="345">
        <f>'Employee Allocations'!AI85</f>
        <v>77835.899098600421</v>
      </c>
      <c r="U81" s="345">
        <f t="shared" si="9"/>
        <v>386219.89909860044</v>
      </c>
      <c r="V81" s="344">
        <v>797</v>
      </c>
      <c r="W81" s="346">
        <f>'Employee Allocations'!T85</f>
        <v>5.5</v>
      </c>
      <c r="X81" s="86">
        <v>159209</v>
      </c>
      <c r="Y81" s="347">
        <f t="shared" si="14"/>
        <v>143288.1</v>
      </c>
      <c r="Z81" s="86"/>
      <c r="AB81" s="500"/>
    </row>
    <row r="82" spans="2:28" ht="15" customHeight="1">
      <c r="B82" s="341"/>
      <c r="C82" s="522">
        <f t="shared" si="11"/>
        <v>73</v>
      </c>
      <c r="D82" s="557">
        <v>1984</v>
      </c>
      <c r="E82" s="349" t="s">
        <v>68</v>
      </c>
      <c r="F82" s="544">
        <v>0.95</v>
      </c>
      <c r="G82" s="545">
        <f t="shared" si="12"/>
        <v>2.7996348431957983</v>
      </c>
      <c r="H82" s="546">
        <f t="shared" si="10"/>
        <v>25194.622222222224</v>
      </c>
      <c r="I82" s="547">
        <f t="shared" si="13"/>
        <v>557.83978920069978</v>
      </c>
      <c r="J82" s="522">
        <v>2</v>
      </c>
      <c r="K82" s="550" t="s">
        <v>125</v>
      </c>
      <c r="L82" s="549">
        <v>1.25</v>
      </c>
      <c r="M82" s="6"/>
      <c r="P82" s="86" t="s">
        <v>125</v>
      </c>
      <c r="Q82" s="107" t="s">
        <v>68</v>
      </c>
      <c r="R82" s="344">
        <v>11037.6</v>
      </c>
      <c r="S82" s="345">
        <f>'Employee Allocations'!AA86</f>
        <v>255878</v>
      </c>
      <c r="T82" s="345">
        <f>'Employee Allocations'!AI86</f>
        <v>61532.840055198176</v>
      </c>
      <c r="U82" s="345">
        <f t="shared" si="9"/>
        <v>317410.84005519818</v>
      </c>
      <c r="V82" s="344">
        <v>569</v>
      </c>
      <c r="W82" s="346">
        <f>'Employee Allocations'!T86</f>
        <v>4.5</v>
      </c>
      <c r="X82" s="86">
        <v>124862</v>
      </c>
      <c r="Y82" s="347">
        <f t="shared" si="14"/>
        <v>112375.8</v>
      </c>
      <c r="Z82" s="86">
        <v>1000</v>
      </c>
      <c r="AB82" s="500"/>
    </row>
    <row r="83" spans="2:28" ht="15" customHeight="1">
      <c r="B83" s="341"/>
      <c r="C83" s="522">
        <f t="shared" si="11"/>
        <v>74</v>
      </c>
      <c r="D83" s="557">
        <v>1984</v>
      </c>
      <c r="E83" s="349" t="s">
        <v>69</v>
      </c>
      <c r="F83" s="544">
        <v>0.88700000000000001</v>
      </c>
      <c r="G83" s="545">
        <f t="shared" si="12"/>
        <v>2.7268368764224982</v>
      </c>
      <c r="H83" s="546">
        <f t="shared" si="10"/>
        <v>25650.272727272728</v>
      </c>
      <c r="I83" s="547">
        <f t="shared" si="13"/>
        <v>508.18045257149089</v>
      </c>
      <c r="J83" s="522">
        <v>2</v>
      </c>
      <c r="K83" s="550" t="s">
        <v>125</v>
      </c>
      <c r="L83" s="549">
        <v>2</v>
      </c>
      <c r="M83" s="6"/>
      <c r="P83" s="86" t="s">
        <v>125</v>
      </c>
      <c r="Q83" s="107" t="s">
        <v>69</v>
      </c>
      <c r="R83" s="344">
        <v>11037.6</v>
      </c>
      <c r="S83" s="345">
        <f>'Employee Allocations'!AA87</f>
        <v>308384</v>
      </c>
      <c r="T83" s="345">
        <f>'Employee Allocations'!AI87</f>
        <v>76308.60259661857</v>
      </c>
      <c r="U83" s="345">
        <f t="shared" si="9"/>
        <v>384692.60259661858</v>
      </c>
      <c r="V83" s="344">
        <v>757</v>
      </c>
      <c r="W83" s="346">
        <f>'Employee Allocations'!T87</f>
        <v>5.5</v>
      </c>
      <c r="X83" s="86">
        <v>150085</v>
      </c>
      <c r="Y83" s="347">
        <f t="shared" si="14"/>
        <v>135076.5</v>
      </c>
      <c r="Z83" s="86">
        <v>6000</v>
      </c>
      <c r="AB83" s="500"/>
    </row>
    <row r="84" spans="2:28" ht="15" customHeight="1">
      <c r="B84" s="341"/>
      <c r="C84" s="522">
        <f t="shared" si="11"/>
        <v>75</v>
      </c>
      <c r="D84" s="557">
        <v>1985</v>
      </c>
      <c r="E84" s="349" t="s">
        <v>79</v>
      </c>
      <c r="F84" s="544">
        <v>0.85199999999999998</v>
      </c>
      <c r="G84" s="545">
        <f t="shared" si="12"/>
        <v>2.6746324458786614</v>
      </c>
      <c r="H84" s="546">
        <f t="shared" si="10"/>
        <v>26264.618181818179</v>
      </c>
      <c r="I84" s="547">
        <f t="shared" si="13"/>
        <v>481.15205457332553</v>
      </c>
      <c r="J84" s="522">
        <v>2</v>
      </c>
      <c r="K84" s="550" t="s">
        <v>125</v>
      </c>
      <c r="L84" s="549">
        <v>2.25</v>
      </c>
      <c r="M84" s="6"/>
      <c r="P84" s="86" t="s">
        <v>125</v>
      </c>
      <c r="Q84" s="107" t="s">
        <v>79</v>
      </c>
      <c r="R84" s="344">
        <v>11905.6</v>
      </c>
      <c r="S84" s="345">
        <f>'Employee Allocations'!AA88</f>
        <v>308384</v>
      </c>
      <c r="T84" s="345">
        <f>'Employee Allocations'!AI88</f>
        <v>77981.099822380391</v>
      </c>
      <c r="U84" s="345">
        <f t="shared" si="9"/>
        <v>386365.09982238041</v>
      </c>
      <c r="V84" s="344">
        <v>803</v>
      </c>
      <c r="W84" s="346">
        <f>'Employee Allocations'!T88</f>
        <v>5.5</v>
      </c>
      <c r="X84" s="86">
        <v>150506</v>
      </c>
      <c r="Y84" s="347">
        <f t="shared" si="14"/>
        <v>135455.4</v>
      </c>
      <c r="Z84" s="86">
        <v>9000</v>
      </c>
      <c r="AB84" s="500"/>
    </row>
    <row r="85" spans="2:28" ht="15" customHeight="1">
      <c r="B85" s="341"/>
      <c r="C85" s="522">
        <f t="shared" si="11"/>
        <v>76</v>
      </c>
      <c r="D85" s="557">
        <v>1997</v>
      </c>
      <c r="E85" s="349" t="s">
        <v>80</v>
      </c>
      <c r="F85" s="544">
        <v>0.92500000000000004</v>
      </c>
      <c r="G85" s="545">
        <f t="shared" si="12"/>
        <v>2.7032635764632467</v>
      </c>
      <c r="H85" s="546">
        <f t="shared" si="10"/>
        <v>25957.636363636364</v>
      </c>
      <c r="I85" s="547">
        <f t="shared" si="13"/>
        <v>587.42287826625318</v>
      </c>
      <c r="J85" s="522">
        <v>2</v>
      </c>
      <c r="K85" s="550" t="s">
        <v>125</v>
      </c>
      <c r="L85" s="549">
        <v>1.75</v>
      </c>
      <c r="M85" s="6"/>
      <c r="P85" s="86" t="s">
        <v>125</v>
      </c>
      <c r="Q85" s="107" t="s">
        <v>80</v>
      </c>
      <c r="R85" s="344">
        <v>11037.6</v>
      </c>
      <c r="S85" s="345">
        <f>'Employee Allocations'!AA89</f>
        <v>308384</v>
      </c>
      <c r="T85" s="345">
        <f>'Employee Allocations'!AI89</f>
        <v>77552.831020928366</v>
      </c>
      <c r="U85" s="345">
        <f t="shared" si="9"/>
        <v>385936.83102092834</v>
      </c>
      <c r="V85" s="344">
        <v>657</v>
      </c>
      <c r="W85" s="346">
        <f>'Employee Allocations'!T89</f>
        <v>5.5</v>
      </c>
      <c r="X85" s="86">
        <v>158630</v>
      </c>
      <c r="Y85" s="347">
        <f t="shared" si="14"/>
        <v>142767</v>
      </c>
      <c r="Z85" s="86"/>
      <c r="AB85" s="500"/>
    </row>
    <row r="86" spans="2:28" ht="15" customHeight="1">
      <c r="B86" s="341"/>
      <c r="C86" s="522">
        <f t="shared" si="11"/>
        <v>77</v>
      </c>
      <c r="D86" s="557">
        <v>1995</v>
      </c>
      <c r="E86" s="349" t="s">
        <v>96</v>
      </c>
      <c r="F86" s="544">
        <v>0.88400000000000001</v>
      </c>
      <c r="G86" s="545">
        <f t="shared" si="12"/>
        <v>2.708403301881344</v>
      </c>
      <c r="H86" s="546">
        <f t="shared" si="10"/>
        <v>26233.911111111112</v>
      </c>
      <c r="I86" s="547">
        <f t="shared" si="13"/>
        <v>436.79515250775626</v>
      </c>
      <c r="J86" s="522">
        <v>2</v>
      </c>
      <c r="K86" s="550" t="s">
        <v>125</v>
      </c>
      <c r="L86" s="549">
        <v>2</v>
      </c>
      <c r="M86" s="6"/>
      <c r="P86" s="86" t="s">
        <v>125</v>
      </c>
      <c r="Q86" s="107" t="s">
        <v>96</v>
      </c>
      <c r="R86" s="344">
        <v>11037.6</v>
      </c>
      <c r="S86" s="345">
        <f>'Employee Allocations'!AA90</f>
        <v>255878</v>
      </c>
      <c r="T86" s="345">
        <f>'Employee Allocations'!AI90</f>
        <v>63856.051635677599</v>
      </c>
      <c r="U86" s="345">
        <f t="shared" si="9"/>
        <v>319734.05163567758</v>
      </c>
      <c r="V86" s="344">
        <v>732</v>
      </c>
      <c r="W86" s="346">
        <f>'Employee Allocations'!T90</f>
        <v>4.5</v>
      </c>
      <c r="X86" s="86">
        <v>125614</v>
      </c>
      <c r="Y86" s="347">
        <f t="shared" si="14"/>
        <v>113052.6</v>
      </c>
      <c r="Z86" s="86">
        <v>5000</v>
      </c>
      <c r="AB86" s="500"/>
    </row>
    <row r="87" spans="2:28" ht="15" customHeight="1">
      <c r="B87" s="341"/>
      <c r="C87" s="522">
        <f t="shared" si="11"/>
        <v>78</v>
      </c>
      <c r="D87" s="557">
        <v>2004</v>
      </c>
      <c r="E87" s="349" t="s">
        <v>111</v>
      </c>
      <c r="F87" s="544">
        <v>0.96499999999999997</v>
      </c>
      <c r="G87" s="545">
        <f t="shared" si="12"/>
        <v>2.8435757110562214</v>
      </c>
      <c r="H87" s="546">
        <f t="shared" si="10"/>
        <v>24702.866666666665</v>
      </c>
      <c r="I87" s="547">
        <f>U87/V87</f>
        <v>589.73903434808142</v>
      </c>
      <c r="J87" s="522">
        <v>2</v>
      </c>
      <c r="K87" s="550" t="s">
        <v>125</v>
      </c>
      <c r="L87" s="549">
        <v>1.25</v>
      </c>
      <c r="M87" s="6"/>
      <c r="P87" s="86" t="s">
        <v>125</v>
      </c>
      <c r="Q87" s="107" t="s">
        <v>111</v>
      </c>
      <c r="R87" s="344">
        <v>12941.6</v>
      </c>
      <c r="S87" s="345">
        <f>'Employee Allocations'!AA91</f>
        <v>255878</v>
      </c>
      <c r="T87" s="345">
        <f>'Employee Allocations'!AI91</f>
        <v>60222.122410571632</v>
      </c>
      <c r="U87" s="345">
        <f t="shared" si="9"/>
        <v>316100.12241057161</v>
      </c>
      <c r="V87" s="344">
        <v>536</v>
      </c>
      <c r="W87" s="346">
        <f>'Employee Allocations'!T91</f>
        <v>4.5</v>
      </c>
      <c r="X87" s="86">
        <v>120181</v>
      </c>
      <c r="Y87" s="347">
        <f t="shared" si="14"/>
        <v>108162.9</v>
      </c>
      <c r="Z87" s="86">
        <v>3000</v>
      </c>
      <c r="AB87" s="500"/>
    </row>
    <row r="88" spans="2:28" ht="15" customHeight="1">
      <c r="B88" s="341"/>
      <c r="C88" s="522">
        <f t="shared" si="11"/>
        <v>79</v>
      </c>
      <c r="D88" s="522"/>
      <c r="E88" s="349"/>
      <c r="F88" s="544"/>
      <c r="G88" s="545"/>
      <c r="H88" s="546"/>
      <c r="I88" s="547"/>
      <c r="J88" s="523"/>
      <c r="K88" s="523"/>
      <c r="L88" s="549"/>
      <c r="M88" s="6"/>
      <c r="P88" s="86"/>
      <c r="Q88" s="107"/>
      <c r="R88" s="344"/>
      <c r="S88" s="345"/>
      <c r="T88" s="345"/>
      <c r="U88" s="345"/>
      <c r="V88" s="344"/>
      <c r="W88" s="346"/>
      <c r="X88" s="346"/>
      <c r="Y88" s="86"/>
      <c r="Z88" s="86"/>
    </row>
    <row r="89" spans="2:28" ht="15" customHeight="1">
      <c r="B89" s="341"/>
      <c r="C89" s="522">
        <f t="shared" si="11"/>
        <v>80</v>
      </c>
      <c r="D89" s="522"/>
      <c r="E89" s="349"/>
      <c r="F89" s="544"/>
      <c r="G89" s="545"/>
      <c r="H89" s="546"/>
      <c r="I89" s="547"/>
      <c r="J89" s="523"/>
      <c r="K89" s="523"/>
      <c r="L89" s="549"/>
      <c r="M89" s="6"/>
      <c r="P89" s="86"/>
      <c r="Q89" s="107"/>
      <c r="R89" s="344"/>
      <c r="S89" s="345"/>
      <c r="T89" s="345"/>
      <c r="U89" s="345"/>
      <c r="V89" s="344"/>
      <c r="W89" s="346"/>
      <c r="X89" s="346"/>
      <c r="Y89" s="86"/>
      <c r="Z89" s="86"/>
    </row>
    <row r="90" spans="2:28" ht="15" customHeight="1">
      <c r="B90" s="341"/>
      <c r="C90" s="522">
        <f t="shared" si="11"/>
        <v>81</v>
      </c>
      <c r="D90" s="522"/>
      <c r="E90" s="349"/>
      <c r="F90" s="544"/>
      <c r="G90" s="545"/>
      <c r="H90" s="546"/>
      <c r="I90" s="547"/>
      <c r="J90" s="523"/>
      <c r="K90" s="523"/>
      <c r="L90" s="549"/>
      <c r="M90" s="6"/>
      <c r="P90" s="86"/>
      <c r="Q90" s="107"/>
      <c r="R90" s="344"/>
      <c r="S90" s="345"/>
      <c r="T90" s="345"/>
      <c r="U90" s="345"/>
      <c r="V90" s="344"/>
      <c r="W90" s="346"/>
      <c r="X90" s="346"/>
      <c r="Y90" s="86"/>
      <c r="Z90" s="86"/>
    </row>
    <row r="91" spans="2:28" ht="15" customHeight="1">
      <c r="B91" s="341"/>
      <c r="C91" s="522">
        <f t="shared" si="11"/>
        <v>82</v>
      </c>
      <c r="D91" s="522"/>
      <c r="E91" s="349"/>
      <c r="F91" s="544"/>
      <c r="G91" s="545"/>
      <c r="H91" s="546"/>
      <c r="I91" s="547"/>
      <c r="J91" s="523"/>
      <c r="K91" s="523"/>
      <c r="L91" s="549"/>
      <c r="M91" s="6"/>
      <c r="P91" s="86"/>
      <c r="Q91" s="107"/>
      <c r="R91" s="344"/>
      <c r="S91" s="345"/>
      <c r="T91" s="345"/>
      <c r="U91" s="345"/>
      <c r="V91" s="344"/>
      <c r="W91" s="346"/>
      <c r="X91" s="346"/>
      <c r="Y91" s="86"/>
      <c r="Z91" s="86"/>
    </row>
    <row r="92" spans="2:28" ht="15" customHeight="1">
      <c r="B92" s="341"/>
      <c r="C92" s="522">
        <f t="shared" si="11"/>
        <v>83</v>
      </c>
      <c r="D92" s="522"/>
      <c r="E92" s="349"/>
      <c r="F92" s="544"/>
      <c r="G92" s="545"/>
      <c r="H92" s="546"/>
      <c r="I92" s="547"/>
      <c r="J92" s="523"/>
      <c r="K92" s="523"/>
      <c r="L92" s="549"/>
      <c r="M92" s="6"/>
      <c r="P92" s="86"/>
      <c r="Q92" s="107"/>
      <c r="R92" s="344"/>
      <c r="S92" s="345"/>
      <c r="T92" s="345"/>
      <c r="U92" s="345"/>
      <c r="V92" s="344"/>
      <c r="W92" s="346"/>
      <c r="X92" s="346"/>
      <c r="Y92" s="86"/>
      <c r="Z92" s="86"/>
    </row>
    <row r="93" spans="2:28" ht="15" customHeight="1">
      <c r="B93" s="341"/>
      <c r="C93" s="522">
        <f t="shared" si="11"/>
        <v>84</v>
      </c>
      <c r="D93" s="522"/>
      <c r="E93" s="349"/>
      <c r="F93" s="544"/>
      <c r="G93" s="545"/>
      <c r="H93" s="546"/>
      <c r="I93" s="547"/>
      <c r="J93" s="523"/>
      <c r="K93" s="523"/>
      <c r="L93" s="549"/>
      <c r="M93" s="6"/>
      <c r="P93" s="86"/>
      <c r="Q93" s="107"/>
      <c r="R93" s="344"/>
      <c r="S93" s="345"/>
      <c r="T93" s="345"/>
      <c r="U93" s="345"/>
      <c r="V93" s="344"/>
      <c r="W93" s="346"/>
      <c r="X93" s="346"/>
      <c r="Y93" s="86"/>
      <c r="Z93" s="86"/>
    </row>
    <row r="94" spans="2:28" ht="15" customHeight="1">
      <c r="B94" s="341"/>
      <c r="C94" s="522">
        <f t="shared" si="11"/>
        <v>85</v>
      </c>
      <c r="D94" s="522"/>
      <c r="E94" s="349"/>
      <c r="F94" s="544"/>
      <c r="G94" s="545"/>
      <c r="H94" s="546"/>
      <c r="I94" s="547"/>
      <c r="J94" s="523"/>
      <c r="K94" s="523"/>
      <c r="L94" s="549"/>
      <c r="M94" s="6"/>
      <c r="P94" s="86"/>
      <c r="Q94" s="107"/>
      <c r="R94" s="344"/>
      <c r="S94" s="345"/>
      <c r="T94" s="345"/>
      <c r="U94" s="345"/>
      <c r="V94" s="346"/>
      <c r="W94" s="86"/>
      <c r="X94" s="86"/>
      <c r="Y94" s="86"/>
      <c r="Z94" s="86"/>
    </row>
    <row r="95" spans="2:28" ht="15" customHeight="1">
      <c r="B95" s="341"/>
      <c r="C95" s="522">
        <f t="shared" si="11"/>
        <v>86</v>
      </c>
      <c r="D95" s="522"/>
      <c r="E95" s="349"/>
      <c r="F95" s="544"/>
      <c r="G95" s="545"/>
      <c r="H95" s="546"/>
      <c r="I95" s="547"/>
      <c r="J95" s="523"/>
      <c r="K95" s="523"/>
      <c r="L95" s="549"/>
      <c r="M95" s="6"/>
      <c r="P95" s="86"/>
      <c r="Q95" s="107"/>
      <c r="R95" s="344"/>
      <c r="S95" s="345"/>
      <c r="T95" s="345"/>
      <c r="U95" s="345"/>
      <c r="V95" s="346"/>
      <c r="W95" s="86"/>
      <c r="X95" s="86"/>
      <c r="Y95" s="86"/>
      <c r="Z95" s="86"/>
    </row>
    <row r="96" spans="2:28" ht="15" customHeight="1">
      <c r="B96" s="341"/>
      <c r="C96" s="522">
        <f t="shared" si="11"/>
        <v>87</v>
      </c>
      <c r="D96" s="522"/>
      <c r="E96" s="349"/>
      <c r="F96" s="544"/>
      <c r="G96" s="545"/>
      <c r="H96" s="546"/>
      <c r="I96" s="547"/>
      <c r="J96" s="523"/>
      <c r="K96" s="523"/>
      <c r="L96" s="549"/>
      <c r="M96" s="6"/>
      <c r="P96" s="86"/>
      <c r="Q96" s="107"/>
      <c r="R96" s="344"/>
      <c r="S96" s="345"/>
      <c r="T96" s="345"/>
      <c r="U96" s="345"/>
      <c r="V96" s="346"/>
      <c r="W96" s="86"/>
      <c r="X96" s="86"/>
      <c r="Y96" s="86"/>
      <c r="Z96" s="86"/>
    </row>
    <row r="97" spans="2:26" ht="15" customHeight="1">
      <c r="B97" s="341"/>
      <c r="C97" s="522">
        <f t="shared" si="11"/>
        <v>88</v>
      </c>
      <c r="D97" s="522"/>
      <c r="E97" s="349"/>
      <c r="F97" s="544"/>
      <c r="G97" s="545"/>
      <c r="H97" s="546"/>
      <c r="I97" s="547"/>
      <c r="J97" s="523"/>
      <c r="K97" s="523"/>
      <c r="L97" s="549"/>
      <c r="M97" s="6"/>
      <c r="P97" s="86"/>
      <c r="Q97" s="107"/>
      <c r="R97" s="344"/>
      <c r="S97" s="345"/>
      <c r="T97" s="345"/>
      <c r="U97" s="345"/>
      <c r="V97" s="344"/>
      <c r="W97" s="346"/>
      <c r="X97" s="346"/>
      <c r="Y97" s="86"/>
      <c r="Z97" s="86"/>
    </row>
    <row r="98" spans="2:26" ht="15" customHeight="1">
      <c r="B98" s="341"/>
      <c r="C98" s="522">
        <f t="shared" si="11"/>
        <v>89</v>
      </c>
      <c r="D98" s="522"/>
      <c r="E98" s="349"/>
      <c r="F98" s="544"/>
      <c r="G98" s="545"/>
      <c r="H98" s="546"/>
      <c r="I98" s="547"/>
      <c r="J98" s="523"/>
      <c r="K98" s="523"/>
      <c r="L98" s="549"/>
      <c r="M98" s="6"/>
      <c r="P98" s="86"/>
      <c r="Q98" s="107"/>
      <c r="R98" s="344"/>
      <c r="S98" s="345"/>
      <c r="T98" s="345"/>
      <c r="U98" s="345"/>
      <c r="V98" s="344"/>
      <c r="W98" s="346"/>
      <c r="X98" s="346"/>
      <c r="Y98" s="86"/>
      <c r="Z98" s="86"/>
    </row>
    <row r="99" spans="2:26" ht="15" customHeight="1">
      <c r="B99" s="341"/>
      <c r="C99" s="522">
        <f t="shared" si="11"/>
        <v>90</v>
      </c>
      <c r="D99" s="522"/>
      <c r="E99" s="349"/>
      <c r="F99" s="544"/>
      <c r="G99" s="545"/>
      <c r="H99" s="546"/>
      <c r="I99" s="547"/>
      <c r="J99" s="523"/>
      <c r="K99" s="523"/>
      <c r="L99" s="549"/>
      <c r="M99" s="6"/>
      <c r="P99" s="86"/>
      <c r="Q99" s="107"/>
      <c r="R99" s="344"/>
      <c r="S99" s="345"/>
      <c r="T99" s="345"/>
      <c r="U99" s="345"/>
      <c r="V99" s="344"/>
      <c r="W99" s="346"/>
      <c r="X99" s="346"/>
      <c r="Y99" s="86"/>
      <c r="Z99" s="86"/>
    </row>
    <row r="100" spans="2:26" ht="15" customHeight="1">
      <c r="B100" s="341"/>
      <c r="C100" s="522">
        <f t="shared" si="11"/>
        <v>91</v>
      </c>
      <c r="D100" s="522"/>
      <c r="E100" s="349"/>
      <c r="F100" s="544"/>
      <c r="G100" s="545"/>
      <c r="H100" s="546"/>
      <c r="I100" s="547"/>
      <c r="J100" s="523"/>
      <c r="K100" s="523"/>
      <c r="L100" s="549"/>
      <c r="M100" s="6"/>
      <c r="P100" s="86"/>
      <c r="Q100" s="107"/>
      <c r="R100" s="344"/>
      <c r="S100" s="345"/>
      <c r="T100" s="345"/>
      <c r="U100" s="345"/>
      <c r="V100" s="344"/>
      <c r="W100" s="346"/>
      <c r="X100" s="346"/>
      <c r="Y100" s="86"/>
      <c r="Z100" s="86"/>
    </row>
    <row r="101" spans="2:26" ht="15" customHeight="1">
      <c r="B101" s="341"/>
      <c r="C101" s="522">
        <f t="shared" si="11"/>
        <v>92</v>
      </c>
      <c r="D101" s="522"/>
      <c r="E101" s="349"/>
      <c r="F101" s="544"/>
      <c r="G101" s="545"/>
      <c r="H101" s="546"/>
      <c r="I101" s="547"/>
      <c r="J101" s="523"/>
      <c r="K101" s="523"/>
      <c r="L101" s="549"/>
      <c r="M101" s="6"/>
      <c r="P101" s="86"/>
      <c r="Q101" s="107"/>
      <c r="R101" s="344"/>
      <c r="S101" s="345"/>
      <c r="T101" s="345"/>
      <c r="U101" s="345"/>
      <c r="V101" s="344"/>
      <c r="W101" s="346"/>
      <c r="X101" s="346"/>
      <c r="Y101" s="86"/>
      <c r="Z101" s="86"/>
    </row>
    <row r="102" spans="2:26" ht="15" customHeight="1">
      <c r="B102" s="341"/>
      <c r="C102" s="522">
        <f t="shared" si="11"/>
        <v>93</v>
      </c>
      <c r="D102" s="522"/>
      <c r="E102" s="349"/>
      <c r="F102" s="544"/>
      <c r="G102" s="545"/>
      <c r="H102" s="546"/>
      <c r="I102" s="547"/>
      <c r="J102" s="523"/>
      <c r="K102" s="523"/>
      <c r="L102" s="549"/>
      <c r="M102" s="6"/>
      <c r="P102" s="86"/>
      <c r="Q102" s="107"/>
      <c r="R102" s="344"/>
      <c r="S102" s="345"/>
      <c r="T102" s="345"/>
      <c r="U102" s="345"/>
      <c r="V102" s="344"/>
      <c r="W102" s="346"/>
      <c r="X102" s="346"/>
      <c r="Y102" s="86"/>
      <c r="Z102" s="86"/>
    </row>
    <row r="103" spans="2:26" ht="15" customHeight="1">
      <c r="B103" s="341"/>
      <c r="C103" s="522">
        <f t="shared" si="11"/>
        <v>94</v>
      </c>
      <c r="D103" s="522"/>
      <c r="E103" s="349"/>
      <c r="F103" s="544"/>
      <c r="G103" s="545"/>
      <c r="H103" s="546"/>
      <c r="I103" s="547"/>
      <c r="J103" s="523"/>
      <c r="K103" s="523"/>
      <c r="L103" s="549"/>
      <c r="M103" s="6"/>
      <c r="P103" s="86"/>
      <c r="Q103" s="107"/>
      <c r="R103" s="344"/>
      <c r="S103" s="345"/>
      <c r="T103" s="345"/>
      <c r="U103" s="345"/>
      <c r="V103" s="344"/>
      <c r="W103" s="346"/>
      <c r="X103" s="346"/>
      <c r="Y103" s="86"/>
      <c r="Z103" s="86"/>
    </row>
    <row r="104" spans="2:26" ht="15" customHeight="1">
      <c r="B104" s="341"/>
      <c r="C104" s="522">
        <f t="shared" ref="C104:C109" si="15">C103+1</f>
        <v>95</v>
      </c>
      <c r="D104" s="522"/>
      <c r="E104" s="349"/>
      <c r="F104" s="544"/>
      <c r="G104" s="545"/>
      <c r="H104" s="551"/>
      <c r="I104" s="547"/>
      <c r="J104" s="523"/>
      <c r="K104" s="523"/>
      <c r="L104" s="549"/>
      <c r="M104" s="6"/>
      <c r="R104" s="315">
        <f t="shared" ref="R104:Z104" si="16">SUM(R10:R103)</f>
        <v>610960.79999999958</v>
      </c>
      <c r="S104" s="315">
        <f t="shared" si="16"/>
        <v>15484932.5</v>
      </c>
      <c r="V104" s="315">
        <f t="shared" si="16"/>
        <v>44771</v>
      </c>
      <c r="W104" s="315">
        <f t="shared" si="16"/>
        <v>275.5</v>
      </c>
      <c r="X104" s="315"/>
      <c r="Y104" s="315">
        <f t="shared" si="16"/>
        <v>6390693.9000000013</v>
      </c>
      <c r="Z104" s="315">
        <f t="shared" si="16"/>
        <v>123000</v>
      </c>
    </row>
    <row r="105" spans="2:26" ht="15" customHeight="1">
      <c r="B105" s="341"/>
      <c r="C105" s="522">
        <f t="shared" si="15"/>
        <v>96</v>
      </c>
      <c r="D105" s="522"/>
      <c r="E105" s="349"/>
      <c r="F105" s="544"/>
      <c r="G105" s="545"/>
      <c r="H105" s="551"/>
      <c r="I105" s="547"/>
      <c r="J105" s="523"/>
      <c r="K105" s="523"/>
      <c r="L105" s="549"/>
      <c r="M105" s="6"/>
    </row>
    <row r="106" spans="2:26" ht="15" customHeight="1">
      <c r="B106" s="341"/>
      <c r="C106" s="522">
        <f t="shared" si="15"/>
        <v>97</v>
      </c>
      <c r="D106" s="522"/>
      <c r="E106" s="349"/>
      <c r="F106" s="544"/>
      <c r="G106" s="545"/>
      <c r="H106" s="551"/>
      <c r="I106" s="547"/>
      <c r="J106" s="523"/>
      <c r="K106" s="523"/>
      <c r="L106" s="549"/>
      <c r="M106" s="6"/>
    </row>
    <row r="107" spans="2:26" ht="15" customHeight="1">
      <c r="B107" s="341"/>
      <c r="C107" s="522">
        <f t="shared" si="15"/>
        <v>98</v>
      </c>
      <c r="D107" s="522"/>
      <c r="E107" s="349"/>
      <c r="F107" s="544"/>
      <c r="G107" s="545"/>
      <c r="H107" s="551"/>
      <c r="I107" s="547"/>
      <c r="J107" s="523"/>
      <c r="K107" s="523"/>
      <c r="L107" s="549"/>
      <c r="M107" s="6"/>
    </row>
    <row r="108" spans="2:26" ht="15" customHeight="1">
      <c r="B108" s="341"/>
      <c r="C108" s="522">
        <f t="shared" si="15"/>
        <v>99</v>
      </c>
      <c r="D108" s="522"/>
      <c r="E108" s="349"/>
      <c r="F108" s="544"/>
      <c r="G108" s="545"/>
      <c r="H108" s="551"/>
      <c r="I108" s="547"/>
      <c r="J108" s="523"/>
      <c r="K108" s="523"/>
      <c r="L108" s="549"/>
      <c r="M108" s="6"/>
    </row>
    <row r="109" spans="2:26" ht="15" customHeight="1">
      <c r="B109" s="341"/>
      <c r="C109" s="558">
        <f t="shared" si="15"/>
        <v>100</v>
      </c>
      <c r="D109" s="558"/>
      <c r="E109" s="350"/>
      <c r="F109" s="544"/>
      <c r="G109" s="545"/>
      <c r="H109" s="551"/>
      <c r="I109" s="547"/>
      <c r="J109" s="523"/>
      <c r="K109" s="523"/>
      <c r="L109" s="549"/>
      <c r="M109" s="6"/>
    </row>
    <row r="110" spans="2:26" ht="15" customHeight="1">
      <c r="B110" s="351"/>
      <c r="C110" s="471"/>
      <c r="D110" s="471"/>
      <c r="E110" s="89"/>
      <c r="F110" s="471"/>
      <c r="G110" s="552"/>
      <c r="H110" s="472"/>
      <c r="I110" s="553"/>
      <c r="J110" s="524"/>
      <c r="K110" s="554"/>
      <c r="L110" s="555"/>
      <c r="M110" s="91"/>
    </row>
  </sheetData>
  <sheetProtection autoFilter="0"/>
  <sortState ref="E12:W89">
    <sortCondition ref="P12:P89"/>
  </sortState>
  <mergeCells count="2">
    <mergeCell ref="C3:L3"/>
    <mergeCell ref="Y6:Y7"/>
  </mergeCells>
  <phoneticPr fontId="2" type="noConversion"/>
  <pageMargins left="0.27559055118110237" right="0.27559055118110237" top="0.39370078740157483" bottom="0.59055118110236227" header="0.19685039370078741" footer="0.19685039370078741"/>
  <pageSetup scale="75" fitToHeight="10" orientation="landscape" cellComments="atEnd"/>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03" enableFormatConditionsCalculation="0">
    <pageSetUpPr fitToPage="1"/>
  </sheetPr>
  <dimension ref="B1:AM102"/>
  <sheetViews>
    <sheetView topLeftCell="A40" workbookViewId="0">
      <selection activeCell="E45" sqref="E45"/>
    </sheetView>
  </sheetViews>
  <sheetFormatPr baseColWidth="10" defaultColWidth="10.6640625" defaultRowHeight="12.75" customHeight="1" x14ac:dyDescent="0"/>
  <cols>
    <col min="1" max="2" width="1.6640625" style="315" customWidth="1"/>
    <col min="3" max="3" width="5.6640625" style="315" customWidth="1"/>
    <col min="4" max="4" width="27.83203125" style="315" customWidth="1"/>
    <col min="5" max="8" width="10.6640625" style="315" customWidth="1"/>
    <col min="9" max="9" width="1.6640625" style="315" customWidth="1"/>
    <col min="10" max="10" width="6.5" style="315" customWidth="1"/>
    <col min="11" max="11" width="25.6640625" style="315" customWidth="1"/>
    <col min="12" max="15" width="10.6640625" style="315" customWidth="1"/>
    <col min="16" max="16" width="15" style="400" customWidth="1"/>
    <col min="17" max="17" width="14.5" style="401" customWidth="1"/>
    <col min="18" max="18" width="20.5" style="401" customWidth="1"/>
    <col min="19" max="19" width="10.6640625" style="315" customWidth="1"/>
    <col min="20" max="21" width="1.6640625" style="315" customWidth="1"/>
    <col min="22" max="23" width="10.6640625" style="316" customWidth="1"/>
    <col min="24" max="24" width="1.6640625" style="316" customWidth="1"/>
    <col min="25" max="26" width="11.6640625" style="316" customWidth="1"/>
    <col min="27" max="27" width="1.6640625" style="315" customWidth="1"/>
    <col min="28" max="38" width="17.6640625" style="315" customWidth="1"/>
    <col min="39" max="40" width="1.6640625" style="315" customWidth="1"/>
    <col min="41" max="16384" width="10.6640625" style="315"/>
  </cols>
  <sheetData>
    <row r="1" spans="2:39" ht="12.75" customHeight="1" thickBot="1"/>
    <row r="2" spans="2:39" ht="12.75" customHeight="1">
      <c r="B2" s="402"/>
      <c r="C2" s="3"/>
      <c r="D2" s="3"/>
      <c r="E2" s="3"/>
      <c r="F2" s="3"/>
      <c r="G2" s="3"/>
      <c r="H2" s="3"/>
      <c r="I2" s="3"/>
      <c r="J2" s="3"/>
      <c r="K2" s="3"/>
      <c r="L2" s="3"/>
      <c r="M2" s="3"/>
      <c r="N2" s="3"/>
      <c r="O2" s="3"/>
      <c r="P2" s="403"/>
      <c r="Q2" s="404"/>
      <c r="R2" s="404"/>
      <c r="S2" s="3"/>
      <c r="T2" s="3"/>
      <c r="U2" s="3"/>
      <c r="V2" s="405"/>
      <c r="W2" s="405"/>
      <c r="X2" s="405"/>
      <c r="Y2" s="405"/>
      <c r="Z2" s="405"/>
      <c r="AA2" s="3"/>
      <c r="AB2" s="3"/>
      <c r="AC2" s="3"/>
      <c r="AD2" s="3"/>
      <c r="AE2" s="3"/>
      <c r="AF2" s="3"/>
      <c r="AG2" s="3"/>
      <c r="AH2" s="3"/>
      <c r="AI2" s="3"/>
      <c r="AJ2" s="3"/>
      <c r="AK2" s="3"/>
      <c r="AL2" s="3"/>
      <c r="AM2" s="5"/>
    </row>
    <row r="3" spans="2:39" ht="15" customHeight="1" thickBot="1">
      <c r="B3" s="341"/>
      <c r="C3" s="739" t="s">
        <v>4</v>
      </c>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6"/>
    </row>
    <row r="4" spans="2:39" ht="12.75" customHeight="1">
      <c r="B4" s="341"/>
      <c r="C4" s="1"/>
      <c r="D4" s="1"/>
      <c r="E4" s="1"/>
      <c r="F4" s="1"/>
      <c r="G4" s="1"/>
      <c r="H4" s="1"/>
      <c r="I4" s="1"/>
      <c r="J4" s="1"/>
      <c r="K4" s="1"/>
      <c r="L4" s="1"/>
      <c r="M4" s="1"/>
      <c r="N4" s="1"/>
      <c r="O4" s="1"/>
      <c r="P4" s="406"/>
      <c r="Q4" s="407"/>
      <c r="R4" s="407"/>
      <c r="S4" s="1"/>
      <c r="T4" s="1"/>
      <c r="U4" s="1"/>
      <c r="V4" s="408"/>
      <c r="W4" s="408"/>
      <c r="X4" s="408"/>
      <c r="Y4" s="408"/>
      <c r="Z4" s="408"/>
      <c r="AA4" s="1"/>
      <c r="AB4" s="1"/>
      <c r="AC4" s="1"/>
      <c r="AD4" s="1"/>
      <c r="AE4" s="1"/>
      <c r="AF4" s="1"/>
      <c r="AG4" s="1"/>
      <c r="AH4" s="1"/>
      <c r="AI4" s="1"/>
      <c r="AJ4" s="1"/>
      <c r="AK4" s="1"/>
      <c r="AL4" s="1"/>
      <c r="AM4" s="6"/>
    </row>
    <row r="5" spans="2:39" ht="12.75" customHeight="1">
      <c r="B5" s="341"/>
      <c r="D5" s="331" t="s">
        <v>5</v>
      </c>
      <c r="E5" s="409">
        <v>77</v>
      </c>
      <c r="F5" s="8"/>
      <c r="G5" s="8"/>
      <c r="H5" s="8"/>
      <c r="I5" s="410"/>
      <c r="J5" s="410"/>
      <c r="K5" s="8"/>
      <c r="L5" s="411"/>
      <c r="M5" s="411"/>
      <c r="N5" s="411"/>
      <c r="O5" s="411"/>
      <c r="P5" s="412"/>
      <c r="Q5" s="413"/>
      <c r="R5" s="413"/>
      <c r="S5" s="411"/>
      <c r="T5" s="411"/>
      <c r="U5" s="411"/>
      <c r="V5" s="414"/>
      <c r="W5" s="414"/>
      <c r="X5" s="414"/>
      <c r="Y5" s="414"/>
      <c r="Z5" s="414"/>
      <c r="AA5" s="411"/>
      <c r="AB5" s="411"/>
      <c r="AC5" s="411"/>
      <c r="AD5" s="411"/>
      <c r="AE5" s="411"/>
      <c r="AF5" s="411"/>
      <c r="AG5" s="411"/>
      <c r="AH5" s="411"/>
      <c r="AI5" s="411"/>
      <c r="AJ5" s="411"/>
      <c r="AK5" s="411"/>
      <c r="AL5" s="411"/>
      <c r="AM5" s="6"/>
    </row>
    <row r="6" spans="2:39" ht="12.75" customHeight="1">
      <c r="B6" s="341"/>
      <c r="D6" s="415" t="s">
        <v>6</v>
      </c>
      <c r="E6" s="416">
        <f ca="1">$C$101-COUNTA(Dashboard!$E$8:$E$8)+1</f>
        <v>78</v>
      </c>
      <c r="F6" s="8"/>
      <c r="G6" s="8"/>
      <c r="H6" s="8"/>
      <c r="I6" s="410"/>
      <c r="J6" s="410"/>
      <c r="K6" s="8"/>
      <c r="L6" s="411"/>
      <c r="M6" s="411"/>
      <c r="N6" s="411"/>
      <c r="O6" s="411"/>
      <c r="P6" s="412"/>
      <c r="Q6" s="413"/>
      <c r="R6" s="413"/>
      <c r="S6" s="411"/>
      <c r="T6" s="411"/>
      <c r="U6" s="411"/>
      <c r="V6" s="414"/>
      <c r="W6" s="414"/>
      <c r="X6" s="414"/>
      <c r="Y6" s="414"/>
      <c r="Z6" s="414"/>
      <c r="AA6" s="411"/>
      <c r="AB6" s="411"/>
      <c r="AC6" s="411"/>
      <c r="AD6" s="411"/>
      <c r="AE6" s="411"/>
      <c r="AF6" s="411"/>
      <c r="AG6" s="411"/>
      <c r="AH6" s="411"/>
      <c r="AI6" s="411"/>
      <c r="AJ6" s="411"/>
      <c r="AK6" s="411"/>
      <c r="AL6" s="411"/>
      <c r="AM6" s="6"/>
    </row>
    <row r="7" spans="2:39" ht="12.75" customHeight="1">
      <c r="B7" s="341"/>
      <c r="D7" s="331" t="s">
        <v>0</v>
      </c>
      <c r="E7" s="409">
        <v>4</v>
      </c>
      <c r="F7" s="8"/>
      <c r="G7" s="8"/>
      <c r="H7" s="8"/>
      <c r="I7" s="410"/>
      <c r="J7" s="410"/>
      <c r="K7" s="8"/>
      <c r="L7" s="411"/>
      <c r="M7" s="411"/>
      <c r="N7" s="411"/>
      <c r="O7" s="411"/>
      <c r="P7" s="412"/>
      <c r="Q7" s="413"/>
      <c r="R7" s="413"/>
      <c r="S7" s="411"/>
      <c r="T7" s="411"/>
      <c r="U7" s="411"/>
      <c r="V7" s="414"/>
      <c r="W7" s="414"/>
      <c r="X7" s="414"/>
      <c r="Y7" s="414"/>
      <c r="Z7" s="414"/>
      <c r="AA7" s="411"/>
      <c r="AB7" s="411"/>
      <c r="AC7" s="411"/>
      <c r="AD7" s="411"/>
      <c r="AE7" s="411"/>
      <c r="AF7" s="411"/>
      <c r="AG7" s="411"/>
      <c r="AH7" s="411"/>
      <c r="AI7" s="411"/>
      <c r="AJ7" s="411"/>
      <c r="AK7" s="411"/>
      <c r="AL7" s="411"/>
      <c r="AM7" s="6"/>
    </row>
    <row r="8" spans="2:39" ht="12.75" customHeight="1">
      <c r="B8" s="341"/>
      <c r="D8" s="415" t="s">
        <v>11</v>
      </c>
      <c r="E8" s="409">
        <v>2</v>
      </c>
      <c r="F8" s="8"/>
      <c r="G8" s="8"/>
      <c r="H8" s="8"/>
      <c r="I8" s="410"/>
      <c r="J8" s="410"/>
      <c r="K8" s="8"/>
      <c r="L8" s="411"/>
      <c r="M8" s="411"/>
      <c r="N8" s="411"/>
      <c r="O8" s="411"/>
      <c r="P8" s="412"/>
      <c r="Q8" s="413"/>
      <c r="R8" s="413"/>
      <c r="S8" s="411"/>
      <c r="T8" s="411"/>
      <c r="U8" s="411"/>
      <c r="V8" s="414"/>
      <c r="W8" s="414"/>
      <c r="X8" s="414"/>
      <c r="Y8" s="414"/>
      <c r="Z8" s="414"/>
      <c r="AA8" s="411"/>
      <c r="AB8" s="411"/>
      <c r="AC8" s="411"/>
      <c r="AD8" s="411"/>
      <c r="AE8" s="411"/>
      <c r="AF8" s="411"/>
      <c r="AG8" s="411"/>
      <c r="AH8" s="411"/>
      <c r="AI8" s="411"/>
      <c r="AJ8" s="411"/>
      <c r="AK8" s="411"/>
      <c r="AL8" s="411"/>
      <c r="AM8" s="6"/>
    </row>
    <row r="9" spans="2:39" ht="12.75" customHeight="1">
      <c r="B9" s="341"/>
      <c r="D9" s="417"/>
      <c r="E9" s="418"/>
      <c r="F9" s="8"/>
      <c r="G9" s="8"/>
      <c r="H9" s="8"/>
      <c r="I9" s="410"/>
      <c r="J9" s="410"/>
      <c r="K9" s="8"/>
      <c r="L9" s="411"/>
      <c r="M9" s="411"/>
      <c r="N9" s="411"/>
      <c r="O9" s="411"/>
      <c r="P9" s="412"/>
      <c r="Q9" s="413"/>
      <c r="R9" s="413"/>
      <c r="S9" s="411"/>
      <c r="T9" s="411"/>
      <c r="U9" s="411"/>
      <c r="V9" s="414"/>
      <c r="W9" s="414"/>
      <c r="X9" s="414"/>
      <c r="Y9" s="414"/>
      <c r="Z9" s="414"/>
      <c r="AA9" s="411"/>
      <c r="AB9" s="411"/>
      <c r="AC9" s="411"/>
      <c r="AD9" s="411"/>
      <c r="AE9" s="411"/>
      <c r="AF9" s="411"/>
      <c r="AG9" s="411"/>
      <c r="AH9" s="411"/>
      <c r="AI9" s="411"/>
      <c r="AJ9" s="411"/>
      <c r="AK9" s="411"/>
      <c r="AL9" s="411"/>
      <c r="AM9" s="6"/>
    </row>
    <row r="10" spans="2:39" ht="12.75" customHeight="1">
      <c r="B10" s="341"/>
      <c r="D10" s="419" t="s">
        <v>14</v>
      </c>
      <c r="E10" s="420" t="str">
        <f>'KPI Goals-Data Input'!F6</f>
        <v>Cleanliness Rating (%)</v>
      </c>
      <c r="F10" s="421"/>
      <c r="G10" s="8"/>
      <c r="H10" s="8"/>
      <c r="I10" s="410"/>
      <c r="J10" s="410"/>
      <c r="K10" s="8"/>
      <c r="L10" s="411"/>
      <c r="M10" s="411"/>
      <c r="N10" s="411"/>
      <c r="O10" s="411"/>
      <c r="P10" s="412"/>
      <c r="Q10" s="413"/>
      <c r="R10" s="413"/>
      <c r="S10" s="411"/>
      <c r="T10" s="411"/>
      <c r="U10" s="411"/>
      <c r="V10" s="414"/>
      <c r="W10" s="414"/>
      <c r="X10" s="414"/>
      <c r="Y10" s="414"/>
      <c r="Z10" s="414"/>
      <c r="AA10" s="411"/>
      <c r="AB10" s="411"/>
      <c r="AC10" s="411"/>
      <c r="AD10" s="411"/>
      <c r="AE10" s="411"/>
      <c r="AF10" s="411"/>
      <c r="AG10" s="411"/>
      <c r="AH10" s="411"/>
      <c r="AI10" s="411"/>
      <c r="AJ10" s="411"/>
      <c r="AK10" s="411"/>
      <c r="AL10" s="411"/>
      <c r="AM10" s="6"/>
    </row>
    <row r="11" spans="2:39" ht="12.75" customHeight="1">
      <c r="B11" s="341"/>
      <c r="D11" s="1"/>
      <c r="E11" s="420" t="str">
        <f>'KPI Goals-Data Input'!G6</f>
        <v>Cost Per Sq. Ft. ($)</v>
      </c>
      <c r="F11" s="421"/>
      <c r="G11" s="8"/>
      <c r="H11" s="8"/>
      <c r="I11" s="410"/>
      <c r="J11" s="410"/>
      <c r="K11" s="8"/>
      <c r="L11" s="411"/>
      <c r="M11" s="411"/>
      <c r="N11" s="411"/>
      <c r="O11" s="411"/>
      <c r="P11" s="412"/>
      <c r="Q11" s="413"/>
      <c r="R11" s="413"/>
      <c r="S11" s="411"/>
      <c r="T11" s="411"/>
      <c r="U11" s="411"/>
      <c r="V11" s="414"/>
      <c r="W11" s="414"/>
      <c r="X11" s="414"/>
      <c r="Y11" s="414"/>
      <c r="Z11" s="414"/>
      <c r="AA11" s="411"/>
      <c r="AB11" s="411"/>
      <c r="AC11" s="411"/>
      <c r="AD11" s="411"/>
      <c r="AE11" s="411"/>
      <c r="AF11" s="411"/>
      <c r="AG11" s="411"/>
      <c r="AH11" s="411"/>
      <c r="AI11" s="411"/>
      <c r="AJ11" s="411"/>
      <c r="AK11" s="411"/>
      <c r="AL11" s="411"/>
      <c r="AM11" s="6"/>
    </row>
    <row r="12" spans="2:39" ht="12.75" customHeight="1">
      <c r="B12" s="341"/>
      <c r="D12" s="1"/>
      <c r="E12" s="422" t="str">
        <f>'KPI Goals-Data Input'!H6</f>
        <v>Custodial Workload (Sq. Ft.)</v>
      </c>
      <c r="F12" s="421"/>
      <c r="G12" s="8"/>
      <c r="H12" s="8"/>
      <c r="I12" s="410"/>
      <c r="J12" s="410"/>
      <c r="K12" s="8"/>
      <c r="L12" s="411"/>
      <c r="M12" s="411"/>
      <c r="N12" s="411"/>
      <c r="O12" s="411"/>
      <c r="P12" s="412"/>
      <c r="Q12" s="413"/>
      <c r="R12" s="413"/>
      <c r="S12" s="411"/>
      <c r="T12" s="411"/>
      <c r="U12" s="411"/>
      <c r="V12" s="414"/>
      <c r="W12" s="414"/>
      <c r="X12" s="414"/>
      <c r="Y12" s="414"/>
      <c r="Z12" s="414"/>
      <c r="AA12" s="411"/>
      <c r="AB12" s="411"/>
      <c r="AC12" s="411"/>
      <c r="AD12" s="411"/>
      <c r="AE12" s="411"/>
      <c r="AF12" s="411"/>
      <c r="AG12" s="411"/>
      <c r="AH12" s="411"/>
      <c r="AI12" s="411"/>
      <c r="AJ12" s="411"/>
      <c r="AK12" s="411"/>
      <c r="AL12" s="411"/>
      <c r="AM12" s="6"/>
    </row>
    <row r="13" spans="2:39" ht="12.75" customHeight="1">
      <c r="B13" s="341"/>
      <c r="D13" s="1"/>
      <c r="E13" s="420" t="str">
        <f>Dashboard!P5</f>
        <v>Cost Per Student FY-10/11 ($)</v>
      </c>
      <c r="F13" s="421"/>
      <c r="G13" s="473"/>
      <c r="H13" s="473"/>
      <c r="I13" s="474"/>
      <c r="J13" s="474"/>
      <c r="K13" s="473"/>
      <c r="L13" s="475"/>
      <c r="M13" s="475"/>
      <c r="N13" s="475"/>
      <c r="O13" s="475"/>
      <c r="P13" s="476"/>
      <c r="Q13" s="477"/>
      <c r="R13" s="477"/>
      <c r="S13" s="475"/>
      <c r="T13" s="475"/>
      <c r="U13" s="475"/>
      <c r="V13" s="478"/>
      <c r="W13" s="478"/>
      <c r="X13" s="478"/>
      <c r="Y13" s="478"/>
      <c r="Z13" s="478"/>
      <c r="AA13" s="475"/>
      <c r="AB13" s="475"/>
      <c r="AC13" s="411"/>
      <c r="AD13" s="411"/>
      <c r="AE13" s="411"/>
      <c r="AF13" s="411"/>
      <c r="AG13" s="411"/>
      <c r="AH13" s="411"/>
      <c r="AI13" s="411"/>
      <c r="AJ13" s="411"/>
      <c r="AK13" s="411"/>
      <c r="AL13" s="411"/>
      <c r="AM13" s="6"/>
    </row>
    <row r="14" spans="2:39" ht="12.75" customHeight="1">
      <c r="B14" s="341"/>
      <c r="D14" s="1"/>
      <c r="E14" s="423" t="s">
        <v>268</v>
      </c>
      <c r="F14" s="421"/>
      <c r="G14" s="8"/>
      <c r="H14" s="8"/>
      <c r="I14" s="410"/>
      <c r="J14" s="410"/>
      <c r="K14" s="8"/>
      <c r="L14" s="411"/>
      <c r="M14" s="411"/>
      <c r="N14" s="411"/>
      <c r="O14" s="411"/>
      <c r="P14" s="412"/>
      <c r="Q14" s="413"/>
      <c r="R14" s="413"/>
      <c r="S14" s="411"/>
      <c r="T14" s="411"/>
      <c r="U14" s="411"/>
      <c r="V14" s="414"/>
      <c r="W14" s="414"/>
      <c r="X14" s="414"/>
      <c r="Y14" s="414"/>
      <c r="Z14" s="414"/>
      <c r="AA14" s="411"/>
      <c r="AB14" s="411"/>
      <c r="AC14" s="411"/>
      <c r="AD14" s="411"/>
      <c r="AE14" s="411"/>
      <c r="AF14" s="411"/>
      <c r="AG14" s="411"/>
      <c r="AH14" s="411"/>
      <c r="AI14" s="411"/>
      <c r="AJ14" s="411"/>
      <c r="AK14" s="411"/>
      <c r="AL14" s="411"/>
      <c r="AM14" s="6"/>
    </row>
    <row r="15" spans="2:39" ht="12.75" customHeight="1">
      <c r="B15" s="341"/>
      <c r="D15" s="1"/>
      <c r="E15" s="424"/>
      <c r="F15" s="8"/>
      <c r="G15" s="8"/>
      <c r="H15" s="8"/>
      <c r="I15" s="410"/>
      <c r="J15" s="410"/>
      <c r="K15" s="8"/>
      <c r="L15" s="411"/>
      <c r="M15" s="411"/>
      <c r="N15" s="411"/>
      <c r="O15" s="411"/>
      <c r="P15" s="412"/>
      <c r="Q15" s="413"/>
      <c r="R15" s="413"/>
      <c r="S15" s="411"/>
      <c r="T15" s="411"/>
      <c r="U15" s="411"/>
      <c r="V15" s="414"/>
      <c r="W15" s="414"/>
      <c r="X15" s="414"/>
      <c r="Y15" s="414"/>
      <c r="Z15" s="414"/>
      <c r="AA15" s="411"/>
      <c r="AB15" s="411"/>
      <c r="AC15" s="411"/>
      <c r="AD15" s="411"/>
      <c r="AE15" s="411"/>
      <c r="AF15" s="411"/>
      <c r="AG15" s="411"/>
      <c r="AH15" s="411"/>
      <c r="AI15" s="411"/>
      <c r="AJ15" s="411"/>
      <c r="AK15" s="411"/>
      <c r="AL15" s="411"/>
      <c r="AM15" s="6"/>
    </row>
    <row r="16" spans="2:39" ht="12.75" customHeight="1">
      <c r="B16" s="341"/>
      <c r="D16" s="1"/>
      <c r="E16" s="424"/>
      <c r="F16" s="8"/>
      <c r="G16" s="8"/>
      <c r="H16" s="8"/>
      <c r="I16" s="410"/>
      <c r="J16" s="410"/>
      <c r="K16" s="8"/>
      <c r="L16" s="411"/>
      <c r="M16" s="411"/>
      <c r="N16" s="411"/>
      <c r="O16" s="411"/>
      <c r="P16" s="412"/>
      <c r="Q16" s="413"/>
      <c r="R16" s="413"/>
      <c r="S16" s="411"/>
      <c r="T16" s="411"/>
      <c r="U16" s="411"/>
      <c r="V16" s="414"/>
      <c r="W16" s="414"/>
      <c r="X16" s="414"/>
      <c r="Y16" s="414"/>
      <c r="Z16" s="414"/>
      <c r="AA16" s="411"/>
      <c r="AB16" s="411"/>
      <c r="AC16" s="411"/>
      <c r="AD16" s="411"/>
      <c r="AE16" s="411"/>
      <c r="AF16" s="411"/>
      <c r="AG16" s="411"/>
      <c r="AH16" s="411"/>
      <c r="AI16" s="411"/>
      <c r="AJ16" s="411"/>
      <c r="AK16" s="411"/>
      <c r="AL16" s="411"/>
      <c r="AM16" s="6"/>
    </row>
    <row r="17" spans="2:39" ht="12.75" customHeight="1">
      <c r="B17" s="341"/>
      <c r="D17" s="419" t="s">
        <v>15</v>
      </c>
      <c r="E17" s="425">
        <v>3</v>
      </c>
      <c r="F17" s="8"/>
      <c r="G17" s="8"/>
      <c r="H17" s="8"/>
      <c r="I17" s="410"/>
      <c r="J17" s="410"/>
      <c r="K17" s="8"/>
      <c r="L17" s="411"/>
      <c r="M17" s="411"/>
      <c r="N17" s="411"/>
      <c r="O17" s="411"/>
      <c r="P17" s="412"/>
      <c r="Q17" s="413"/>
      <c r="R17" s="413"/>
      <c r="S17" s="411"/>
      <c r="T17" s="411"/>
      <c r="U17" s="411"/>
      <c r="V17" s="414"/>
      <c r="W17" s="414"/>
      <c r="X17" s="414"/>
      <c r="Y17" s="414"/>
      <c r="Z17" s="414"/>
      <c r="AA17" s="411"/>
      <c r="AB17" s="411"/>
      <c r="AC17" s="411"/>
      <c r="AD17" s="411"/>
      <c r="AE17" s="411"/>
      <c r="AF17" s="411"/>
      <c r="AG17" s="411"/>
      <c r="AH17" s="411"/>
      <c r="AI17" s="411"/>
      <c r="AJ17" s="411"/>
      <c r="AK17" s="411"/>
      <c r="AL17" s="411"/>
      <c r="AM17" s="6"/>
    </row>
    <row r="18" spans="2:39" ht="12.75" customHeight="1">
      <c r="B18" s="341"/>
      <c r="D18" s="419" t="s">
        <v>16</v>
      </c>
      <c r="E18" s="425">
        <v>5</v>
      </c>
      <c r="F18" s="8"/>
      <c r="G18" s="8"/>
      <c r="H18" s="8"/>
      <c r="I18" s="410"/>
      <c r="J18" s="410"/>
      <c r="K18" s="8"/>
      <c r="L18" s="411"/>
      <c r="M18" s="411"/>
      <c r="N18" s="411"/>
      <c r="O18" s="411"/>
      <c r="P18" s="412"/>
      <c r="Q18" s="413"/>
      <c r="R18" s="413"/>
      <c r="S18" s="411"/>
      <c r="T18" s="411"/>
      <c r="U18" s="411"/>
      <c r="V18" s="414"/>
      <c r="W18" s="414"/>
      <c r="X18" s="414"/>
      <c r="Y18" s="414"/>
      <c r="Z18" s="414"/>
      <c r="AA18" s="411"/>
      <c r="AB18" s="411"/>
      <c r="AC18" s="411"/>
      <c r="AD18" s="411"/>
      <c r="AE18" s="411"/>
      <c r="AF18" s="411"/>
      <c r="AG18" s="411"/>
      <c r="AH18" s="411"/>
      <c r="AI18" s="411"/>
      <c r="AJ18" s="411"/>
      <c r="AK18" s="411"/>
      <c r="AL18" s="411"/>
      <c r="AM18" s="6"/>
    </row>
    <row r="19" spans="2:39" ht="12.75" customHeight="1">
      <c r="B19" s="341"/>
      <c r="D19" s="417"/>
      <c r="E19" s="418"/>
      <c r="F19" s="8"/>
      <c r="G19" s="8"/>
      <c r="H19" s="8"/>
      <c r="I19" s="410"/>
      <c r="J19" s="410"/>
      <c r="K19" s="8"/>
      <c r="L19" s="411"/>
      <c r="M19" s="411"/>
      <c r="N19" s="411"/>
      <c r="O19" s="411"/>
      <c r="P19" s="412"/>
      <c r="Q19" s="413"/>
      <c r="R19" s="413"/>
      <c r="S19" s="411"/>
      <c r="T19" s="411"/>
      <c r="U19" s="411"/>
      <c r="V19" s="414"/>
      <c r="W19" s="414"/>
      <c r="X19" s="414"/>
      <c r="Y19" s="414"/>
      <c r="Z19" s="414"/>
      <c r="AA19" s="411"/>
      <c r="AB19" s="411"/>
      <c r="AC19" s="411"/>
      <c r="AD19" s="411"/>
      <c r="AE19" s="411"/>
      <c r="AF19" s="411"/>
      <c r="AG19" s="411"/>
      <c r="AH19" s="411"/>
      <c r="AI19" s="411"/>
      <c r="AJ19" s="411"/>
      <c r="AK19" s="411"/>
      <c r="AL19" s="411"/>
      <c r="AM19" s="6"/>
    </row>
    <row r="20" spans="2:39" ht="12.75" customHeight="1">
      <c r="B20" s="341"/>
      <c r="C20" s="740" t="s">
        <v>17</v>
      </c>
      <c r="D20" s="741"/>
      <c r="E20" s="741"/>
      <c r="F20" s="741"/>
      <c r="G20" s="741"/>
      <c r="H20" s="742"/>
      <c r="I20" s="410"/>
      <c r="J20" s="746" t="s">
        <v>18</v>
      </c>
      <c r="K20" s="747"/>
      <c r="L20" s="747"/>
      <c r="M20" s="747"/>
      <c r="N20" s="747"/>
      <c r="O20" s="747"/>
      <c r="P20" s="747"/>
      <c r="Q20" s="747"/>
      <c r="R20" s="747"/>
      <c r="S20" s="748"/>
      <c r="T20" s="426"/>
      <c r="V20" s="743" t="s">
        <v>19</v>
      </c>
      <c r="W20" s="744"/>
      <c r="X20" s="744"/>
      <c r="Y20" s="744"/>
      <c r="Z20" s="745"/>
      <c r="AA20" s="426"/>
      <c r="AB20" s="740" t="s">
        <v>20</v>
      </c>
      <c r="AC20" s="741"/>
      <c r="AD20" s="741"/>
      <c r="AE20" s="741"/>
      <c r="AF20" s="741"/>
      <c r="AG20" s="741"/>
      <c r="AH20" s="741"/>
      <c r="AI20" s="741"/>
      <c r="AJ20" s="741"/>
      <c r="AK20" s="741"/>
      <c r="AL20" s="742"/>
      <c r="AM20" s="6"/>
    </row>
    <row r="21" spans="2:39" ht="12.75" customHeight="1">
      <c r="B21" s="341"/>
      <c r="D21" s="417"/>
      <c r="E21" s="418"/>
      <c r="F21" s="8"/>
      <c r="G21" s="8"/>
      <c r="H21" s="8"/>
      <c r="I21" s="410"/>
      <c r="J21" s="410"/>
      <c r="K21" s="8"/>
      <c r="L21" s="411"/>
      <c r="M21" s="411"/>
      <c r="N21" s="411"/>
      <c r="O21" s="411"/>
      <c r="P21" s="412"/>
      <c r="Q21" s="413"/>
      <c r="R21" s="413"/>
      <c r="S21" s="411"/>
      <c r="T21" s="411"/>
      <c r="U21" s="411"/>
      <c r="V21" s="414"/>
      <c r="W21" s="414"/>
      <c r="X21" s="414"/>
      <c r="Y21" s="414"/>
      <c r="Z21" s="414"/>
      <c r="AA21" s="411"/>
      <c r="AB21" s="411"/>
      <c r="AC21" s="411"/>
      <c r="AD21" s="411"/>
      <c r="AE21" s="411"/>
      <c r="AF21" s="411"/>
      <c r="AG21" s="411"/>
      <c r="AH21" s="411"/>
      <c r="AI21" s="411"/>
      <c r="AJ21" s="411"/>
      <c r="AK21" s="411"/>
      <c r="AL21" s="411"/>
      <c r="AM21" s="6"/>
    </row>
    <row r="22" spans="2:39" ht="12.75" customHeight="1">
      <c r="B22" s="341"/>
      <c r="C22" s="427"/>
      <c r="D22" s="8"/>
      <c r="E22" s="8"/>
      <c r="F22" s="8"/>
      <c r="G22" s="8"/>
      <c r="H22" s="8"/>
      <c r="I22" s="410"/>
      <c r="J22" s="410"/>
      <c r="K22" s="8"/>
      <c r="L22" s="411"/>
      <c r="M22" s="411"/>
      <c r="N22" s="411"/>
      <c r="O22" s="411"/>
      <c r="P22" s="412"/>
      <c r="Q22" s="413"/>
      <c r="R22" s="413"/>
      <c r="S22" s="411"/>
      <c r="T22" s="411"/>
      <c r="U22" s="411"/>
      <c r="V22" s="428" t="s">
        <v>21</v>
      </c>
      <c r="W22" s="414"/>
      <c r="X22" s="429"/>
      <c r="Y22" s="428" t="s">
        <v>32</v>
      </c>
      <c r="Z22" s="414"/>
      <c r="AA22" s="426"/>
      <c r="AB22" s="426"/>
      <c r="AC22" s="426"/>
      <c r="AD22" s="426"/>
      <c r="AE22" s="426"/>
      <c r="AF22" s="426"/>
      <c r="AG22" s="426"/>
      <c r="AH22" s="426"/>
      <c r="AI22" s="426"/>
      <c r="AJ22" s="426"/>
      <c r="AK22" s="426"/>
      <c r="AL22" s="426"/>
      <c r="AM22" s="6"/>
    </row>
    <row r="23" spans="2:39" ht="12.75" customHeight="1">
      <c r="B23" s="341"/>
      <c r="C23" s="427"/>
      <c r="D23" s="8"/>
      <c r="E23" s="430" t="s">
        <v>7</v>
      </c>
      <c r="F23" s="430" t="s">
        <v>8</v>
      </c>
      <c r="G23" s="430" t="s">
        <v>2</v>
      </c>
      <c r="H23" s="430" t="s">
        <v>1</v>
      </c>
      <c r="I23" s="410"/>
      <c r="J23" s="410"/>
      <c r="K23" s="1"/>
      <c r="L23" s="430" t="str">
        <f>'KPI Goals-Data Input'!F9</f>
        <v>Cleanliness Rating (%)</v>
      </c>
      <c r="M23" s="430" t="str">
        <f>'KPI Goals-Data Input'!G9</f>
        <v>Cost Per Sq. Ft. ($)</v>
      </c>
      <c r="N23" s="430" t="str">
        <f>'KPI Goals-Data Input'!H9</f>
        <v>Custodial Workload (Sq. Ft.)</v>
      </c>
      <c r="O23" s="430" t="str">
        <f>'KPI Goals-Data Input'!I9</f>
        <v>Cost Per Student FY-10/11 ($)</v>
      </c>
      <c r="P23" s="430" t="s">
        <v>268</v>
      </c>
      <c r="Q23" s="431" t="s">
        <v>272</v>
      </c>
      <c r="R23" s="431" t="s">
        <v>268</v>
      </c>
      <c r="S23" s="430" t="s">
        <v>270</v>
      </c>
      <c r="T23" s="432"/>
      <c r="U23" s="25"/>
      <c r="V23" s="428" t="s">
        <v>22</v>
      </c>
      <c r="W23" s="428" t="s">
        <v>23</v>
      </c>
      <c r="X23" s="429"/>
      <c r="Y23" s="428" t="s">
        <v>33</v>
      </c>
      <c r="Z23" s="428" t="s">
        <v>34</v>
      </c>
      <c r="AA23" s="426"/>
      <c r="AB23" s="433"/>
      <c r="AC23" s="434" t="s">
        <v>24</v>
      </c>
      <c r="AD23" s="434" t="s">
        <v>25</v>
      </c>
      <c r="AE23" s="434" t="s">
        <v>26</v>
      </c>
      <c r="AF23" s="434" t="s">
        <v>27</v>
      </c>
      <c r="AG23" s="434" t="s">
        <v>9</v>
      </c>
      <c r="AH23" s="434" t="s">
        <v>13</v>
      </c>
      <c r="AI23" s="434" t="s">
        <v>28</v>
      </c>
      <c r="AJ23" s="434" t="s">
        <v>29</v>
      </c>
      <c r="AK23" s="434" t="s">
        <v>30</v>
      </c>
      <c r="AL23" s="434" t="s">
        <v>31</v>
      </c>
      <c r="AM23" s="6"/>
    </row>
    <row r="24" spans="2:39" ht="12.75" customHeight="1">
      <c r="B24" s="341"/>
      <c r="C24" s="342">
        <v>1</v>
      </c>
      <c r="D24" s="435" t="str">
        <f>'KPI Goals-Data Input'!E10</f>
        <v>Abbott Loop Elementary (100/AB)</v>
      </c>
      <c r="E24" s="436">
        <f ca="1">OFFSET('KPI Goals-Data Input'!$E10,0,mySortCriteria)</f>
        <v>430.84797873406416</v>
      </c>
      <c r="F24" s="436">
        <f t="shared" ref="F24:F55" ca="1" si="0">E24+$C24/1000000000</f>
        <v>430.84797873506415</v>
      </c>
      <c r="G24" s="436">
        <f t="shared" ref="G24:G55" ca="1" si="1">CHOOSE($E$8,LARGE($F$24:$F$101,$C24),SMALL($F$24:$F$101,$C24))</f>
        <v>280.31477601907233</v>
      </c>
      <c r="H24" s="436">
        <f t="shared" ref="H24:H55" ca="1" si="2">MATCH(G24,$F$24:$F$101,0)</f>
        <v>36</v>
      </c>
      <c r="I24" s="410"/>
      <c r="J24" s="435">
        <f ca="1">OFFSET('KPI Goals-Data Input'!C$9,$H24,0)</f>
        <v>36</v>
      </c>
      <c r="K24" s="435" t="str">
        <f ca="1">OFFSET('KPI Goals-Data Input'!E$9,$H24,0)</f>
        <v>Northern Lights ABC K-8 School (290/NL)</v>
      </c>
      <c r="L24" s="437">
        <f ca="1">OFFSET('KPI Goals-Data Input'!F$9,$H24,0)</f>
        <v>0.85699999999999998</v>
      </c>
      <c r="M24" s="438">
        <f ca="1">OFFSET('KPI Goals-Data Input'!G$9,$H24,0)</f>
        <v>3.1197154495934392</v>
      </c>
      <c r="N24" s="439">
        <f ca="1">OFFSET('KPI Goals-Data Input'!H$9,$H24,0)</f>
        <v>22175.64</v>
      </c>
      <c r="O24" s="438">
        <f ca="1">OFFSET('KPI Goals-Data Input'!I$9,$H24,0)</f>
        <v>280.31477598307231</v>
      </c>
      <c r="P24" s="440">
        <f ca="1">OFFSET('KPI Goals-Data Input'!J$9,$H24,0)</f>
        <v>1</v>
      </c>
      <c r="Q24" s="440">
        <f ca="1">OFFSET('KPI Goals-Data Input'!D$9,$H24,0)</f>
        <v>1998</v>
      </c>
      <c r="R24" s="440" t="str">
        <f ca="1">OFFSET('KPI Goals-Data Input'!K$9,$H24,0)</f>
        <v>Elementary School</v>
      </c>
      <c r="S24" s="441">
        <f ca="1">OFFSET('KPI Goals-Data Input'!L$9,$H24,0)</f>
        <v>2.25</v>
      </c>
      <c r="T24" s="442"/>
      <c r="U24" s="25"/>
      <c r="V24" s="441">
        <f ca="1">OFFSET('KPI Goals-Data Input'!$E10,0,$E$17)</f>
        <v>21802.760000000002</v>
      </c>
      <c r="W24" s="441">
        <f ca="1">OFFSET('KPI Goals-Data Input'!$E10,0,$E$18)</f>
        <v>1</v>
      </c>
      <c r="X24" s="429"/>
      <c r="Y24" s="443">
        <f ca="1">OFFSET($K23,$E$5,$E$17)</f>
        <v>11299.5</v>
      </c>
      <c r="Z24" s="443">
        <f ca="1">OFFSET($K23,$E$5,$E$18)</f>
        <v>1</v>
      </c>
      <c r="AA24" s="411"/>
      <c r="AB24" s="444" t="str">
        <f>E10</f>
        <v>Cleanliness Rating (%)</v>
      </c>
      <c r="AC24" s="445">
        <f>MIN('KPI Goals-Data Input'!$F$10:$F$87)</f>
        <v>0.16</v>
      </c>
      <c r="AD24" s="445">
        <f>MAX('KPI Goals-Data Input'!$F$10:$F$87)</f>
        <v>0.98799999999999999</v>
      </c>
      <c r="AE24" s="445">
        <f ca="1">MIN(OFFSET($K$22,$E$5,1,10,1))</f>
        <v>0.72099999999999997</v>
      </c>
      <c r="AF24" s="445">
        <f ca="1">MAX(OFFSET($K$22,$E$5,1,10,1))</f>
        <v>0.98699999999999999</v>
      </c>
      <c r="AG24" s="445">
        <f>AVERAGE('KPI Goals-Data Input'!$F$10:$F$87)</f>
        <v>0.86415068493150671</v>
      </c>
      <c r="AH24" s="445">
        <f>'KPI Goals-Data Input'!$F$7</f>
        <v>0.7</v>
      </c>
      <c r="AI24" s="446">
        <f>AC24</f>
        <v>0.16</v>
      </c>
      <c r="AJ24" s="446">
        <f ca="1">AE24-AC24</f>
        <v>0.56099999999999994</v>
      </c>
      <c r="AK24" s="446">
        <f ca="1">AF24-AE24</f>
        <v>0.26600000000000001</v>
      </c>
      <c r="AL24" s="446">
        <f ca="1">AD24-AF24</f>
        <v>1.0000000000000009E-3</v>
      </c>
      <c r="AM24" s="6"/>
    </row>
    <row r="25" spans="2:39" ht="12.75" customHeight="1">
      <c r="B25" s="341"/>
      <c r="C25" s="348">
        <f>C24+1</f>
        <v>2</v>
      </c>
      <c r="D25" s="447" t="str">
        <f>'KPI Goals-Data Input'!E11</f>
        <v>Airport Heights Elementary (110/AI)</v>
      </c>
      <c r="E25" s="448">
        <f ca="1">OFFSET('KPI Goals-Data Input'!$E11,0,mySortCriteria)</f>
        <v>432.51060735398721</v>
      </c>
      <c r="F25" s="436">
        <f t="shared" ca="1" si="0"/>
        <v>432.51060735598719</v>
      </c>
      <c r="G25" s="448">
        <f t="shared" ca="1" si="1"/>
        <v>282.69243195543464</v>
      </c>
      <c r="H25" s="448">
        <f t="shared" ca="1" si="2"/>
        <v>47</v>
      </c>
      <c r="I25" s="410"/>
      <c r="J25" s="447">
        <f ca="1">OFFSET('KPI Goals-Data Input'!C$9,$H25,0)</f>
        <v>47</v>
      </c>
      <c r="K25" s="447" t="str">
        <f ca="1">OFFSET('KPI Goals-Data Input'!E$9,$H25,0)</f>
        <v>Sand Lake Elementary (350/SA)</v>
      </c>
      <c r="L25" s="449">
        <f ca="1">OFFSET('KPI Goals-Data Input'!F$9,$H25,0)</f>
        <v>0.90900000000000003</v>
      </c>
      <c r="M25" s="450">
        <f ca="1">OFFSET('KPI Goals-Data Input'!G$9,$H25,0)</f>
        <v>3.2538475835991254</v>
      </c>
      <c r="N25" s="451">
        <f ca="1">OFFSET('KPI Goals-Data Input'!H$9,$H25,0)</f>
        <v>20416.666666666668</v>
      </c>
      <c r="O25" s="450">
        <f ca="1">OFFSET('KPI Goals-Data Input'!I$9,$H25,0)</f>
        <v>282.69243190843463</v>
      </c>
      <c r="P25" s="452">
        <f ca="1">OFFSET('KPI Goals-Data Input'!J$9,$H25,0)</f>
        <v>1</v>
      </c>
      <c r="Q25" s="453">
        <f ca="1">OFFSET('KPI Goals-Data Input'!D$9,$H25,0)</f>
        <v>2010</v>
      </c>
      <c r="R25" s="453" t="str">
        <f ca="1">OFFSET('KPI Goals-Data Input'!K$9,$H25,0)</f>
        <v>Elementary School</v>
      </c>
      <c r="S25" s="454">
        <f ca="1">OFFSET('KPI Goals-Data Input'!L$9,$H25,0)</f>
        <v>1.75</v>
      </c>
      <c r="T25" s="442"/>
      <c r="U25" s="25"/>
      <c r="V25" s="454">
        <f ca="1">OFFSET('KPI Goals-Data Input'!$E11,0,$E$17)</f>
        <v>19252.5</v>
      </c>
      <c r="W25" s="454">
        <f ca="1">OFFSET('KPI Goals-Data Input'!$E11,0,$E$18)</f>
        <v>1</v>
      </c>
      <c r="X25" s="429"/>
      <c r="Y25" s="455"/>
      <c r="Z25" s="455"/>
      <c r="AA25" s="411"/>
      <c r="AB25" s="456" t="str">
        <f>E11</f>
        <v>Cost Per Sq. Ft. ($)</v>
      </c>
      <c r="AC25" s="457">
        <f>MIN('KPI Goals-Data Input'!$G$10:$G$87)</f>
        <v>2.3577652413817232</v>
      </c>
      <c r="AD25" s="457">
        <f>MAX('KPI Goals-Data Input'!$G$10:$G$87)</f>
        <v>5.8257472097130885</v>
      </c>
      <c r="AE25" s="457">
        <f ca="1">MIN(OFFSET($K$22,$E$5,2,10,1))</f>
        <v>3.7158896992719908</v>
      </c>
      <c r="AF25" s="457">
        <f ca="1">MAX(OFFSET($K$22,$E$5,2,10,1))</f>
        <v>5.8257472097130885</v>
      </c>
      <c r="AG25" s="457">
        <f>AVERAGE('KPI Goals-Data Input'!$G$10:$G$87)</f>
        <v>3.2052698459749811</v>
      </c>
      <c r="AH25" s="457">
        <f>'KPI Goals-Data Input'!$G$7</f>
        <v>1.71</v>
      </c>
      <c r="AI25" s="458">
        <f>AC25</f>
        <v>2.3577652413817232</v>
      </c>
      <c r="AJ25" s="458">
        <f ca="1">AE25-AC25</f>
        <v>1.3581244578902676</v>
      </c>
      <c r="AK25" s="458">
        <f ca="1">AF25-AE25</f>
        <v>2.1098575104410977</v>
      </c>
      <c r="AL25" s="458">
        <f ca="1">AD25-AF25</f>
        <v>0</v>
      </c>
      <c r="AM25" s="6"/>
    </row>
    <row r="26" spans="2:39" ht="12.75" customHeight="1">
      <c r="B26" s="341"/>
      <c r="C26" s="348">
        <f t="shared" ref="C26:C36" si="3">C25+1</f>
        <v>3</v>
      </c>
      <c r="D26" s="447" t="str">
        <f>'KPI Goals-Data Input'!E12</f>
        <v>Alpenglow Elementary (112/AG)</v>
      </c>
      <c r="E26" s="448">
        <f ca="1">OFFSET('KPI Goals-Data Input'!$E12,0,mySortCriteria)</f>
        <v>308.19239132713938</v>
      </c>
      <c r="F26" s="448">
        <f t="shared" ca="1" si="0"/>
        <v>308.1923913301394</v>
      </c>
      <c r="G26" s="448">
        <f t="shared" ca="1" si="1"/>
        <v>308.1923913301394</v>
      </c>
      <c r="H26" s="448">
        <f t="shared" ca="1" si="2"/>
        <v>3</v>
      </c>
      <c r="I26" s="410"/>
      <c r="J26" s="447">
        <f ca="1">OFFSET('KPI Goals-Data Input'!C$9,$H26,0)</f>
        <v>3</v>
      </c>
      <c r="K26" s="447" t="str">
        <f ca="1">OFFSET('KPI Goals-Data Input'!E$9,$H26,0)</f>
        <v>Alpenglow Elementary (112/AG)</v>
      </c>
      <c r="L26" s="449">
        <f ca="1">OFFSET('KPI Goals-Data Input'!F$9,$H26,0)</f>
        <v>0.95099999999999996</v>
      </c>
      <c r="M26" s="450">
        <f ca="1">OFFSET('KPI Goals-Data Input'!G$9,$H26,0)</f>
        <v>3.178759504694364</v>
      </c>
      <c r="N26" s="451">
        <f ca="1">OFFSET('KPI Goals-Data Input'!H$9,$H26,0)</f>
        <v>21678.84</v>
      </c>
      <c r="O26" s="450">
        <f ca="1">OFFSET('KPI Goals-Data Input'!I$9,$H26,0)</f>
        <v>308.19239132713938</v>
      </c>
      <c r="P26" s="452">
        <f ca="1">OFFSET('KPI Goals-Data Input'!J$9,$H26,0)</f>
        <v>1</v>
      </c>
      <c r="Q26" s="453">
        <f ca="1">OFFSET('KPI Goals-Data Input'!D$9,$H26,0)</f>
        <v>1995</v>
      </c>
      <c r="R26" s="453" t="str">
        <f ca="1">OFFSET('KPI Goals-Data Input'!K$9,$H26,0)</f>
        <v>Elementary School</v>
      </c>
      <c r="S26" s="454">
        <f ca="1">OFFSET('KPI Goals-Data Input'!L$9,$H26,0)</f>
        <v>1.25</v>
      </c>
      <c r="T26" s="442"/>
      <c r="U26" s="25"/>
      <c r="V26" s="454">
        <f ca="1">OFFSET('KPI Goals-Data Input'!$E12,0,$E$17)</f>
        <v>21678.84</v>
      </c>
      <c r="W26" s="454">
        <f ca="1">OFFSET('KPI Goals-Data Input'!$E12,0,$E$18)</f>
        <v>1</v>
      </c>
      <c r="X26" s="429"/>
      <c r="Y26" s="408"/>
      <c r="Z26" s="455"/>
      <c r="AA26" s="411"/>
      <c r="AB26" s="459" t="str">
        <f>E12</f>
        <v>Custodial Workload (Sq. Ft.)</v>
      </c>
      <c r="AC26" s="460">
        <f>MIN('KPI Goals-Data Input'!$H$10:$H$87)</f>
        <v>11299.5</v>
      </c>
      <c r="AD26" s="460">
        <f>MAX('KPI Goals-Data Input'!$H$10:$H$87)</f>
        <v>29744.372727272726</v>
      </c>
      <c r="AE26" s="460">
        <f ca="1">MIN(OFFSET($K$22,$E$5,3,10,1))</f>
        <v>11299.5</v>
      </c>
      <c r="AF26" s="460">
        <f ca="1">MAX(OFFSET($K$22,$E$5,3,10,1))</f>
        <v>18008.64</v>
      </c>
      <c r="AG26" s="460">
        <f>AVERAGE('KPI Goals-Data Input'!$H$10:$H$87)</f>
        <v>21951.906250878743</v>
      </c>
      <c r="AH26" s="460">
        <f>'KPI Goals-Data Input'!$H$7</f>
        <v>27408</v>
      </c>
      <c r="AI26" s="461">
        <f>AC26</f>
        <v>11299.5</v>
      </c>
      <c r="AJ26" s="461">
        <f ca="1">AE26-AC26</f>
        <v>0</v>
      </c>
      <c r="AK26" s="461">
        <f ca="1">AF26-AE26</f>
        <v>6709.1399999999994</v>
      </c>
      <c r="AL26" s="461">
        <f ca="1">AD26-AF26</f>
        <v>11735.732727272727</v>
      </c>
      <c r="AM26" s="6"/>
    </row>
    <row r="27" spans="2:39" ht="12.75" customHeight="1">
      <c r="B27" s="341"/>
      <c r="C27" s="348">
        <f t="shared" si="3"/>
        <v>4</v>
      </c>
      <c r="D27" s="447" t="str">
        <f>'KPI Goals-Data Input'!E13</f>
        <v>Aurora Elementary (114/AU)</v>
      </c>
      <c r="E27" s="448">
        <f ca="1">OFFSET('KPI Goals-Data Input'!$E13,0,mySortCriteria)</f>
        <v>415.66094773773932</v>
      </c>
      <c r="F27" s="448">
        <f t="shared" ca="1" si="0"/>
        <v>415.66094774173934</v>
      </c>
      <c r="G27" s="448">
        <f t="shared" ca="1" si="1"/>
        <v>312.8083109727213</v>
      </c>
      <c r="H27" s="448">
        <f t="shared" ca="1" si="2"/>
        <v>63</v>
      </c>
      <c r="I27" s="410"/>
      <c r="J27" s="447">
        <f ca="1">OFFSET('KPI Goals-Data Input'!C$9,$H27,0)</f>
        <v>63</v>
      </c>
      <c r="K27" s="447" t="str">
        <f ca="1">OFFSET('KPI Goals-Data Input'!E$9,$H27,0)</f>
        <v>Dimond High School (820/DI)</v>
      </c>
      <c r="L27" s="449">
        <f ca="1">OFFSET('KPI Goals-Data Input'!F$9,$H27,0)</f>
        <v>0.98799999999999999</v>
      </c>
      <c r="M27" s="450">
        <f ca="1">OFFSET('KPI Goals-Data Input'!G$9,$H27,0)</f>
        <v>2.4576261684794298</v>
      </c>
      <c r="N27" s="451">
        <f ca="1">OFFSET('KPI Goals-Data Input'!H$9,$H27,0)</f>
        <v>28399.5</v>
      </c>
      <c r="O27" s="450">
        <f ca="1">OFFSET('KPI Goals-Data Input'!I$9,$H27,0)</f>
        <v>312.80831090972129</v>
      </c>
      <c r="P27" s="452">
        <f ca="1">OFFSET('KPI Goals-Data Input'!J$9,$H27,0)</f>
        <v>3</v>
      </c>
      <c r="Q27" s="453">
        <f ca="1">OFFSET('KPI Goals-Data Input'!D$9,$H27,0)</f>
        <v>2003</v>
      </c>
      <c r="R27" s="453" t="str">
        <f ca="1">OFFSET('KPI Goals-Data Input'!K$9,$H27,0)</f>
        <v>High School</v>
      </c>
      <c r="S27" s="454">
        <f ca="1">OFFSET('KPI Goals-Data Input'!L$9,$H27,0)</f>
        <v>1</v>
      </c>
      <c r="T27" s="442"/>
      <c r="U27" s="25"/>
      <c r="V27" s="454">
        <f ca="1">OFFSET('KPI Goals-Data Input'!$E13,0,$E$17)</f>
        <v>19698.120000000003</v>
      </c>
      <c r="W27" s="454">
        <f ca="1">OFFSET('KPI Goals-Data Input'!$E13,0,$E$18)</f>
        <v>1</v>
      </c>
      <c r="X27" s="429"/>
      <c r="Y27" s="455"/>
      <c r="Z27" s="455"/>
      <c r="AA27" s="411"/>
      <c r="AB27" s="456" t="str">
        <f>E13</f>
        <v>Cost Per Student FY-10/11 ($)</v>
      </c>
      <c r="AC27" s="457">
        <f>MIN('KPI Goals-Data Input'!$I$10:$I$87)</f>
        <v>280.31477598307231</v>
      </c>
      <c r="AD27" s="457">
        <f>MAX('KPI Goals-Data Input'!$I$10:$I$87)</f>
        <v>824.11477677213725</v>
      </c>
      <c r="AE27" s="457">
        <f ca="1">MIN(OFFSET($K$22,$E$5,4,10,1))</f>
        <v>622.72389193317542</v>
      </c>
      <c r="AF27" s="457">
        <f ca="1">MAX(OFFSET($K$22,$E$5,4,10,1))</f>
        <v>824.11477677213725</v>
      </c>
      <c r="AG27" s="457">
        <f>AVERAGE('KPI Goals-Data Input'!$I$10:$I$87)</f>
        <v>444.68007384491517</v>
      </c>
      <c r="AH27" s="457">
        <f>'KPI Goals-Data Input'!$I$7</f>
        <v>304.93</v>
      </c>
      <c r="AI27" s="458">
        <f>IF(AC27&lt;0,0,AC27)</f>
        <v>280.31477598307231</v>
      </c>
      <c r="AJ27" s="458">
        <f ca="1">AE27-AC27</f>
        <v>342.40911595010311</v>
      </c>
      <c r="AK27" s="458">
        <f ca="1">AF27-AE27</f>
        <v>201.39088483896182</v>
      </c>
      <c r="AL27" s="458">
        <f ca="1">AD27-AF27</f>
        <v>0</v>
      </c>
      <c r="AM27" s="6"/>
    </row>
    <row r="28" spans="2:39" ht="12.75" customHeight="1">
      <c r="B28" s="341"/>
      <c r="C28" s="348">
        <f t="shared" si="3"/>
        <v>5</v>
      </c>
      <c r="D28" s="447" t="str">
        <f>'KPI Goals-Data Input'!E14</f>
        <v>Baxter Elementary (115/BX)</v>
      </c>
      <c r="E28" s="448">
        <f ca="1">OFFSET('KPI Goals-Data Input'!$E14,0,mySortCriteria)</f>
        <v>458.16777233859813</v>
      </c>
      <c r="F28" s="448">
        <f t="shared" ca="1" si="0"/>
        <v>458.16777234359813</v>
      </c>
      <c r="G28" s="448">
        <f t="shared" ca="1" si="1"/>
        <v>317.35910024740969</v>
      </c>
      <c r="H28" s="448">
        <f t="shared" ca="1" si="2"/>
        <v>12</v>
      </c>
      <c r="I28" s="410"/>
      <c r="J28" s="447">
        <f ca="1">OFFSET('KPI Goals-Data Input'!C$9,$H28,0)</f>
        <v>12</v>
      </c>
      <c r="K28" s="447" t="str">
        <f ca="1">OFFSET('KPI Goals-Data Input'!E$9,$H28,0)</f>
        <v>Chinook Elementary (150/CN)</v>
      </c>
      <c r="L28" s="449">
        <f ca="1">OFFSET('KPI Goals-Data Input'!F$9,$H28,0)</f>
        <v>0.80700000000000005</v>
      </c>
      <c r="M28" s="450">
        <f ca="1">OFFSET('KPI Goals-Data Input'!G$9,$H28,0)</f>
        <v>3.1571598170081212</v>
      </c>
      <c r="N28" s="451">
        <f ca="1">OFFSET('KPI Goals-Data Input'!H$9,$H28,0)</f>
        <v>21833.040000000001</v>
      </c>
      <c r="O28" s="450">
        <f ca="1">OFFSET('KPI Goals-Data Input'!I$9,$H28,0)</f>
        <v>317.3591002354097</v>
      </c>
      <c r="P28" s="452">
        <f ca="1">OFFSET('KPI Goals-Data Input'!J$9,$H28,0)</f>
        <v>1</v>
      </c>
      <c r="Q28" s="453">
        <f ca="1">OFFSET('KPI Goals-Data Input'!D$9,$H28,0)</f>
        <v>1995</v>
      </c>
      <c r="R28" s="453" t="str">
        <f ca="1">OFFSET('KPI Goals-Data Input'!K$9,$H28,0)</f>
        <v>Elementary School</v>
      </c>
      <c r="S28" s="454">
        <f ca="1">OFFSET('KPI Goals-Data Input'!L$9,$H28,0)</f>
        <v>2.75</v>
      </c>
      <c r="T28" s="442"/>
      <c r="U28" s="25"/>
      <c r="V28" s="454">
        <f ca="1">OFFSET('KPI Goals-Data Input'!$E14,0,$E$17)</f>
        <v>22347.360000000001</v>
      </c>
      <c r="W28" s="454">
        <f ca="1">OFFSET('KPI Goals-Data Input'!$E14,0,$E$18)</f>
        <v>1</v>
      </c>
      <c r="X28" s="429"/>
      <c r="Y28" s="455"/>
      <c r="Z28" s="455"/>
      <c r="AA28" s="411"/>
      <c r="AB28" s="462" t="str">
        <f>E14</f>
        <v>Facility Type</v>
      </c>
      <c r="AC28" s="463">
        <f>MIN('KPI Goals-Data Input'!$L$10:$L$87)</f>
        <v>0</v>
      </c>
      <c r="AD28" s="463">
        <f>MAX('KPI Goals-Data Input'!$L$10:$L$87)</f>
        <v>5</v>
      </c>
      <c r="AE28" s="463">
        <f ca="1">MIN(OFFSET($K$22,$E$5,5,10,1))</f>
        <v>1</v>
      </c>
      <c r="AF28" s="463">
        <f ca="1">MAX(OFFSET($K$22,$E$5,5,10,1))</f>
        <v>1</v>
      </c>
      <c r="AG28" s="463">
        <f>AVERAGE('KPI Goals-Data Input'!$L$10:$L$87)</f>
        <v>2.1114864864864864</v>
      </c>
      <c r="AH28" s="463">
        <f>'KPI Goals-Data Input'!$L$7</f>
        <v>0</v>
      </c>
      <c r="AI28" s="464">
        <f>AC28</f>
        <v>0</v>
      </c>
      <c r="AJ28" s="464">
        <f ca="1">AE28-AC28</f>
        <v>1</v>
      </c>
      <c r="AK28" s="464">
        <f ca="1">AF28-AE28</f>
        <v>0</v>
      </c>
      <c r="AL28" s="464">
        <f ca="1">AD28-AF28</f>
        <v>4</v>
      </c>
      <c r="AM28" s="6"/>
    </row>
    <row r="29" spans="2:39" ht="12.75" customHeight="1">
      <c r="B29" s="341"/>
      <c r="C29" s="348">
        <f t="shared" si="3"/>
        <v>6</v>
      </c>
      <c r="D29" s="447" t="str">
        <f>'KPI Goals-Data Input'!E15</f>
        <v>Bayshore Elementary (116/BS)</v>
      </c>
      <c r="E29" s="448">
        <f ca="1">OFFSET('KPI Goals-Data Input'!$E15,0,mySortCriteria)</f>
        <v>326.68089015764036</v>
      </c>
      <c r="F29" s="448">
        <f t="shared" ca="1" si="0"/>
        <v>326.68089016364036</v>
      </c>
      <c r="G29" s="448">
        <f t="shared" ca="1" si="1"/>
        <v>326.68089016364036</v>
      </c>
      <c r="H29" s="448">
        <f t="shared" ca="1" si="2"/>
        <v>6</v>
      </c>
      <c r="I29" s="410"/>
      <c r="J29" s="447">
        <f ca="1">OFFSET('KPI Goals-Data Input'!C$9,$H29,0)</f>
        <v>6</v>
      </c>
      <c r="K29" s="447" t="str">
        <f ca="1">OFFSET('KPI Goals-Data Input'!E$9,$H29,0)</f>
        <v>Bayshore Elementary (116/BS)</v>
      </c>
      <c r="L29" s="449">
        <f ca="1">OFFSET('KPI Goals-Data Input'!F$9,$H29,0)</f>
        <v>0.82</v>
      </c>
      <c r="M29" s="450">
        <f ca="1">OFFSET('KPI Goals-Data Input'!G$9,$H29,0)</f>
        <v>3.0548613550924824</v>
      </c>
      <c r="N29" s="451">
        <f ca="1">OFFSET('KPI Goals-Data Input'!H$9,$H29,0)</f>
        <v>22713.64</v>
      </c>
      <c r="O29" s="450">
        <f ca="1">OFFSET('KPI Goals-Data Input'!I$9,$H29,0)</f>
        <v>326.68089015764036</v>
      </c>
      <c r="P29" s="452">
        <f ca="1">OFFSET('KPI Goals-Data Input'!J$9,$H29,0)</f>
        <v>1</v>
      </c>
      <c r="Q29" s="453">
        <f ca="1">OFFSET('KPI Goals-Data Input'!D$9,$H29,0)</f>
        <v>1991</v>
      </c>
      <c r="R29" s="453" t="str">
        <f ca="1">OFFSET('KPI Goals-Data Input'!K$9,$H29,0)</f>
        <v>Elementary School</v>
      </c>
      <c r="S29" s="454">
        <f ca="1">OFFSET('KPI Goals-Data Input'!L$9,$H29,0)</f>
        <v>2.75</v>
      </c>
      <c r="T29" s="442"/>
      <c r="U29" s="25"/>
      <c r="V29" s="454">
        <f ca="1">OFFSET('KPI Goals-Data Input'!$E15,0,$E$17)</f>
        <v>22713.64</v>
      </c>
      <c r="W29" s="454">
        <f ca="1">OFFSET('KPI Goals-Data Input'!$E15,0,$E$18)</f>
        <v>1</v>
      </c>
      <c r="X29" s="429"/>
      <c r="Y29" s="455"/>
      <c r="Z29" s="455"/>
      <c r="AA29" s="411"/>
      <c r="AB29" s="465"/>
      <c r="AC29" s="465"/>
      <c r="AD29" s="465"/>
      <c r="AE29" s="465"/>
      <c r="AF29" s="465"/>
      <c r="AG29" s="465"/>
      <c r="AH29" s="465"/>
      <c r="AI29" s="465"/>
      <c r="AJ29" s="465"/>
      <c r="AK29" s="465"/>
      <c r="AL29" s="465"/>
      <c r="AM29" s="6"/>
    </row>
    <row r="30" spans="2:39" ht="12.75" customHeight="1">
      <c r="B30" s="341"/>
      <c r="C30" s="348">
        <f t="shared" si="3"/>
        <v>7</v>
      </c>
      <c r="D30" s="447" t="str">
        <f>'KPI Goals-Data Input'!E16</f>
        <v>Bear Valley Elementary (118/BV)</v>
      </c>
      <c r="E30" s="448">
        <f ca="1">OFFSET('KPI Goals-Data Input'!$E16,0,mySortCriteria)</f>
        <v>389.67493415920728</v>
      </c>
      <c r="F30" s="448">
        <f t="shared" ca="1" si="0"/>
        <v>389.67493416620727</v>
      </c>
      <c r="G30" s="448">
        <f t="shared" ca="1" si="1"/>
        <v>337.68293016282007</v>
      </c>
      <c r="H30" s="448">
        <f t="shared" ca="1" si="2"/>
        <v>45</v>
      </c>
      <c r="I30" s="410"/>
      <c r="J30" s="447">
        <f ca="1">OFFSET('KPI Goals-Data Input'!C$9,$H30,0)</f>
        <v>45</v>
      </c>
      <c r="K30" s="447" t="str">
        <f ca="1">OFFSET('KPI Goals-Data Input'!E$9,$H30,0)</f>
        <v>Rogers Park Elementary (340/RP)</v>
      </c>
      <c r="L30" s="449">
        <f ca="1">OFFSET('KPI Goals-Data Input'!F$9,$H30,0)</f>
        <v>0.90200000000000002</v>
      </c>
      <c r="M30" s="450">
        <f ca="1">OFFSET('KPI Goals-Data Input'!G$9,$H30,0)</f>
        <v>3.1910879222536268</v>
      </c>
      <c r="N30" s="451">
        <f ca="1">OFFSET('KPI Goals-Data Input'!H$9,$H30,0)</f>
        <v>21545.079999999998</v>
      </c>
      <c r="O30" s="450">
        <f ca="1">OFFSET('KPI Goals-Data Input'!I$9,$H30,0)</f>
        <v>337.68293011782009</v>
      </c>
      <c r="P30" s="452">
        <f ca="1">OFFSET('KPI Goals-Data Input'!J$9,$H30,0)</f>
        <v>1</v>
      </c>
      <c r="Q30" s="453">
        <f ca="1">OFFSET('KPI Goals-Data Input'!D$9,$H30,0)</f>
        <v>1991</v>
      </c>
      <c r="R30" s="453" t="str">
        <f ca="1">OFFSET('KPI Goals-Data Input'!K$9,$H30,0)</f>
        <v>Elementary School</v>
      </c>
      <c r="S30" s="454">
        <f ca="1">OFFSET('KPI Goals-Data Input'!L$9,$H30,0)</f>
        <v>1.75</v>
      </c>
      <c r="T30" s="442"/>
      <c r="U30" s="25"/>
      <c r="V30" s="454">
        <f ca="1">OFFSET('KPI Goals-Data Input'!$E16,0,$E$17)</f>
        <v>18857.599999999999</v>
      </c>
      <c r="W30" s="454">
        <f ca="1">OFFSET('KPI Goals-Data Input'!$E16,0,$E$18)</f>
        <v>1</v>
      </c>
      <c r="X30" s="429"/>
      <c r="Y30" s="455"/>
      <c r="Z30" s="455"/>
      <c r="AA30" s="411"/>
      <c r="AB30" s="465"/>
      <c r="AC30" s="465"/>
      <c r="AD30" s="465"/>
      <c r="AE30" s="465"/>
      <c r="AF30" s="465"/>
      <c r="AG30" s="466">
        <v>1</v>
      </c>
      <c r="AH30" s="466">
        <v>1</v>
      </c>
      <c r="AI30" s="465"/>
      <c r="AJ30" s="465"/>
      <c r="AK30" s="465"/>
      <c r="AL30" s="465"/>
      <c r="AM30" s="6"/>
    </row>
    <row r="31" spans="2:39" ht="12.75" customHeight="1">
      <c r="B31" s="341"/>
      <c r="C31" s="348">
        <f t="shared" si="3"/>
        <v>8</v>
      </c>
      <c r="D31" s="447" t="str">
        <f>'KPI Goals-Data Input'!E17</f>
        <v>Birchwood ABC Elementary (120/BI)</v>
      </c>
      <c r="E31" s="448">
        <f ca="1">OFFSET('KPI Goals-Data Input'!$E17,0,mySortCriteria)</f>
        <v>499.82197491634622</v>
      </c>
      <c r="F31" s="448">
        <f t="shared" ca="1" si="0"/>
        <v>499.82197492434619</v>
      </c>
      <c r="G31" s="448">
        <f t="shared" ca="1" si="1"/>
        <v>342.32982188005519</v>
      </c>
      <c r="H31" s="448">
        <f t="shared" ca="1" si="2"/>
        <v>65</v>
      </c>
      <c r="I31" s="410"/>
      <c r="J31" s="447">
        <f ca="1">OFFSET('KPI Goals-Data Input'!C$9,$H31,0)</f>
        <v>65</v>
      </c>
      <c r="K31" s="447" t="str">
        <f ca="1">OFFSET('KPI Goals-Data Input'!E$9,$H31,0)</f>
        <v>East High School (830/EA)</v>
      </c>
      <c r="L31" s="449">
        <f ca="1">OFFSET('KPI Goals-Data Input'!F$9,$H31,0)</f>
        <v>0.84699999999999998</v>
      </c>
      <c r="M31" s="450">
        <f ca="1">OFFSET('KPI Goals-Data Input'!G$9,$H31,0)</f>
        <v>2.4693930149689107</v>
      </c>
      <c r="N31" s="451">
        <f ca="1">OFFSET('KPI Goals-Data Input'!H$9,$H31,0)</f>
        <v>28028.290909090909</v>
      </c>
      <c r="O31" s="450">
        <f ca="1">OFFSET('KPI Goals-Data Input'!I$9,$H31,0)</f>
        <v>342.3298218150552</v>
      </c>
      <c r="P31" s="452">
        <f ca="1">OFFSET('KPI Goals-Data Input'!J$9,$H31,0)</f>
        <v>3</v>
      </c>
      <c r="Q31" s="453">
        <f ca="1">OFFSET('KPI Goals-Data Input'!D$9,$H31,0)</f>
        <v>2004</v>
      </c>
      <c r="R31" s="453" t="str">
        <f ca="1">OFFSET('KPI Goals-Data Input'!K$9,$H31,0)</f>
        <v>High School</v>
      </c>
      <c r="S31" s="454">
        <f ca="1">OFFSET('KPI Goals-Data Input'!L$9,$H31,0)</f>
        <v>2.5</v>
      </c>
      <c r="T31" s="442"/>
      <c r="U31" s="25"/>
      <c r="V31" s="454">
        <f ca="1">OFFSET('KPI Goals-Data Input'!$E17,0,$E$17)</f>
        <v>17379.36</v>
      </c>
      <c r="W31" s="454">
        <f ca="1">OFFSET('KPI Goals-Data Input'!$E17,0,$E$18)</f>
        <v>1</v>
      </c>
      <c r="X31" s="429"/>
      <c r="Y31" s="455"/>
      <c r="Z31" s="455"/>
      <c r="AA31" s="411"/>
      <c r="AB31" s="467"/>
      <c r="AC31" s="467"/>
      <c r="AD31" s="467"/>
      <c r="AE31" s="467"/>
      <c r="AF31" s="467"/>
      <c r="AG31" s="467"/>
      <c r="AH31" s="467"/>
      <c r="AI31" s="467"/>
      <c r="AJ31" s="467"/>
      <c r="AK31" s="467"/>
      <c r="AL31" s="467"/>
      <c r="AM31" s="6"/>
    </row>
    <row r="32" spans="2:39" ht="12.75" customHeight="1">
      <c r="B32" s="341"/>
      <c r="C32" s="348">
        <f t="shared" si="3"/>
        <v>9</v>
      </c>
      <c r="D32" s="447" t="str">
        <f>'KPI Goals-Data Input'!E18</f>
        <v>Bowman Elementary (125/WB)</v>
      </c>
      <c r="E32" s="448">
        <f ca="1">OFFSET('KPI Goals-Data Input'!$E18,0,mySortCriteria)</f>
        <v>433.14741019322389</v>
      </c>
      <c r="F32" s="448">
        <f t="shared" ca="1" si="0"/>
        <v>433.14741020222391</v>
      </c>
      <c r="G32" s="448">
        <f t="shared" ca="1" si="1"/>
        <v>342.38582568404831</v>
      </c>
      <c r="H32" s="448">
        <f t="shared" ca="1" si="2"/>
        <v>28</v>
      </c>
      <c r="I32" s="410"/>
      <c r="J32" s="447">
        <f ca="1">OFFSET('KPI Goals-Data Input'!C$9,$H32,0)</f>
        <v>28</v>
      </c>
      <c r="K32" s="447" t="str">
        <f ca="1">OFFSET('KPI Goals-Data Input'!E$9,$H32,0)</f>
        <v>Kincaid Elementary (246/KI)</v>
      </c>
      <c r="L32" s="449">
        <f ca="1">OFFSET('KPI Goals-Data Input'!F$9,$H32,0)</f>
        <v>0.90600000000000003</v>
      </c>
      <c r="M32" s="450">
        <f ca="1">OFFSET('KPI Goals-Data Input'!G$9,$H32,0)</f>
        <v>3.0281115030227239</v>
      </c>
      <c r="N32" s="451">
        <f ca="1">OFFSET('KPI Goals-Data Input'!H$9,$H32,0)</f>
        <v>22975.64</v>
      </c>
      <c r="O32" s="450">
        <f ca="1">OFFSET('KPI Goals-Data Input'!I$9,$H32,0)</f>
        <v>342.38582565604833</v>
      </c>
      <c r="P32" s="452">
        <f ca="1">OFFSET('KPI Goals-Data Input'!J$9,$H32,0)</f>
        <v>1</v>
      </c>
      <c r="Q32" s="453">
        <f ca="1">OFFSET('KPI Goals-Data Input'!D$9,$H32,0)</f>
        <v>1996</v>
      </c>
      <c r="R32" s="453" t="str">
        <f ca="1">OFFSET('KPI Goals-Data Input'!K$9,$H32,0)</f>
        <v>Elementary School</v>
      </c>
      <c r="S32" s="454">
        <f ca="1">OFFSET('KPI Goals-Data Input'!L$9,$H32,0)</f>
        <v>1.75</v>
      </c>
      <c r="T32" s="442"/>
      <c r="U32" s="25"/>
      <c r="V32" s="454">
        <f ca="1">OFFSET('KPI Goals-Data Input'!$E18,0,$E$17)</f>
        <v>20252.433333333334</v>
      </c>
      <c r="W32" s="454">
        <f ca="1">OFFSET('KPI Goals-Data Input'!$E18,0,$E$18)</f>
        <v>1</v>
      </c>
      <c r="X32" s="429"/>
      <c r="Y32" s="455"/>
      <c r="Z32" s="455"/>
      <c r="AA32" s="411"/>
      <c r="AB32" s="467"/>
      <c r="AC32" s="467"/>
      <c r="AD32" s="467"/>
      <c r="AE32" s="467"/>
      <c r="AF32" s="467"/>
      <c r="AG32" s="467"/>
      <c r="AH32" s="467"/>
      <c r="AI32" s="467"/>
      <c r="AJ32" s="467"/>
      <c r="AK32" s="467"/>
      <c r="AL32" s="467"/>
      <c r="AM32" s="6"/>
    </row>
    <row r="33" spans="2:39" ht="12.75" customHeight="1">
      <c r="B33" s="341"/>
      <c r="C33" s="348">
        <f t="shared" si="3"/>
        <v>10</v>
      </c>
      <c r="D33" s="447" t="str">
        <f>'KPI Goals-Data Input'!E19</f>
        <v>Campbell Elementary (130/CA)</v>
      </c>
      <c r="E33" s="448">
        <f ca="1">OFFSET('KPI Goals-Data Input'!$E19,0,mySortCriteria)</f>
        <v>425.80173713815861</v>
      </c>
      <c r="F33" s="448">
        <f t="shared" ca="1" si="0"/>
        <v>425.80173714815862</v>
      </c>
      <c r="G33" s="448">
        <f t="shared" ca="1" si="1"/>
        <v>345.78926334382419</v>
      </c>
      <c r="H33" s="448">
        <f t="shared" ca="1" si="2"/>
        <v>57</v>
      </c>
      <c r="I33" s="410"/>
      <c r="J33" s="447">
        <f ca="1">OFFSET('KPI Goals-Data Input'!C$9,$H33,0)</f>
        <v>57</v>
      </c>
      <c r="K33" s="447" t="str">
        <f ca="1">OFFSET('KPI Goals-Data Input'!E$9,$H33,0)</f>
        <v>William Tyson Elementary (384/TY)</v>
      </c>
      <c r="L33" s="449">
        <f ca="1">OFFSET('KPI Goals-Data Input'!F$9,$H33,0)</f>
        <v>0.80100000000000005</v>
      </c>
      <c r="M33" s="450">
        <f ca="1">OFFSET('KPI Goals-Data Input'!G$9,$H33,0)</f>
        <v>3.0281115030227239</v>
      </c>
      <c r="N33" s="451">
        <f ca="1">OFFSET('KPI Goals-Data Input'!H$9,$H33,0)</f>
        <v>22975.64</v>
      </c>
      <c r="O33" s="450">
        <f ca="1">OFFSET('KPI Goals-Data Input'!I$9,$H33,0)</f>
        <v>345.78926328682417</v>
      </c>
      <c r="P33" s="452">
        <f ca="1">OFFSET('KPI Goals-Data Input'!J$9,$H33,0)</f>
        <v>1</v>
      </c>
      <c r="Q33" s="453">
        <f ca="1">OFFSET('KPI Goals-Data Input'!D$9,$H33,0)</f>
        <v>1996</v>
      </c>
      <c r="R33" s="453" t="str">
        <f ca="1">OFFSET('KPI Goals-Data Input'!K$9,$H33,0)</f>
        <v>Elementary School</v>
      </c>
      <c r="S33" s="454">
        <f ca="1">OFFSET('KPI Goals-Data Input'!L$9,$H33,0)</f>
        <v>2.75</v>
      </c>
      <c r="T33" s="442"/>
      <c r="U33" s="25"/>
      <c r="V33" s="454">
        <f ca="1">OFFSET('KPI Goals-Data Input'!$E19,0,$E$17)</f>
        <v>22117.68</v>
      </c>
      <c r="W33" s="454">
        <f ca="1">OFFSET('KPI Goals-Data Input'!$E19,0,$E$18)</f>
        <v>1</v>
      </c>
      <c r="X33" s="429"/>
      <c r="Y33" s="455"/>
      <c r="Z33" s="455"/>
      <c r="AA33" s="411"/>
      <c r="AB33" s="467"/>
      <c r="AC33" s="467"/>
      <c r="AD33" s="467"/>
      <c r="AE33" s="467"/>
      <c r="AF33" s="467"/>
      <c r="AG33" s="467"/>
      <c r="AH33" s="467"/>
      <c r="AI33" s="467"/>
      <c r="AJ33" s="467"/>
      <c r="AK33" s="467"/>
      <c r="AL33" s="467"/>
      <c r="AM33" s="6"/>
    </row>
    <row r="34" spans="2:39" ht="12.75" customHeight="1">
      <c r="B34" s="341"/>
      <c r="C34" s="348">
        <f t="shared" si="3"/>
        <v>11</v>
      </c>
      <c r="D34" s="447" t="str">
        <f>'KPI Goals-Data Input'!E20</f>
        <v>Chester Valley Elementary (140/CV)</v>
      </c>
      <c r="E34" s="448">
        <f ca="1">OFFSET('KPI Goals-Data Input'!$E20,0,mySortCriteria)</f>
        <v>824.11477677213725</v>
      </c>
      <c r="F34" s="448">
        <f t="shared" ca="1" si="0"/>
        <v>824.11477678313724</v>
      </c>
      <c r="G34" s="448">
        <f t="shared" ca="1" si="1"/>
        <v>348.35516734304116</v>
      </c>
      <c r="H34" s="448">
        <f t="shared" ca="1" si="2"/>
        <v>23</v>
      </c>
      <c r="I34" s="410"/>
      <c r="J34" s="447">
        <f ca="1">OFFSET('KPI Goals-Data Input'!C$9,$H34,0)</f>
        <v>23</v>
      </c>
      <c r="K34" s="447" t="str">
        <f ca="1">OFFSET('KPI Goals-Data Input'!E$9,$H34,0)</f>
        <v>Government Hill Elementary (230/GO)</v>
      </c>
      <c r="L34" s="449">
        <f ca="1">OFFSET('KPI Goals-Data Input'!F$9,$H34,0)</f>
        <v>0.874</v>
      </c>
      <c r="M34" s="450">
        <f ca="1">OFFSET('KPI Goals-Data Input'!G$9,$H34,0)</f>
        <v>3.2608030365054677</v>
      </c>
      <c r="N34" s="451">
        <f ca="1">OFFSET('KPI Goals-Data Input'!H$9,$H34,0)</f>
        <v>21024.36</v>
      </c>
      <c r="O34" s="450">
        <f ca="1">OFFSET('KPI Goals-Data Input'!I$9,$H34,0)</f>
        <v>348.35516732004118</v>
      </c>
      <c r="P34" s="452">
        <f ca="1">OFFSET('KPI Goals-Data Input'!J$9,$H34,0)</f>
        <v>1</v>
      </c>
      <c r="Q34" s="453">
        <f ca="1">OFFSET('KPI Goals-Data Input'!D$9,$H34,0)</f>
        <v>2000</v>
      </c>
      <c r="R34" s="453" t="str">
        <f ca="1">OFFSET('KPI Goals-Data Input'!K$9,$H34,0)</f>
        <v>Elementary School</v>
      </c>
      <c r="S34" s="454">
        <f ca="1">OFFSET('KPI Goals-Data Input'!L$9,$H34,0)</f>
        <v>2.25</v>
      </c>
      <c r="T34" s="442"/>
      <c r="U34" s="411"/>
      <c r="V34" s="454">
        <f ca="1">OFFSET('KPI Goals-Data Input'!$E20,0,$E$17)</f>
        <v>18008.64</v>
      </c>
      <c r="W34" s="454">
        <f ca="1">OFFSET('KPI Goals-Data Input'!$E20,0,$E$18)</f>
        <v>1</v>
      </c>
      <c r="X34" s="429"/>
      <c r="Y34" s="468"/>
      <c r="Z34" s="468"/>
      <c r="AA34" s="411"/>
      <c r="AB34" s="467"/>
      <c r="AC34" s="467"/>
      <c r="AD34" s="467"/>
      <c r="AE34" s="467"/>
      <c r="AF34" s="467"/>
      <c r="AG34" s="467"/>
      <c r="AH34" s="467"/>
      <c r="AI34" s="467"/>
      <c r="AJ34" s="467"/>
      <c r="AK34" s="467"/>
      <c r="AL34" s="467"/>
      <c r="AM34" s="6"/>
    </row>
    <row r="35" spans="2:39" ht="12.75" customHeight="1">
      <c r="B35" s="341"/>
      <c r="C35" s="348">
        <f t="shared" si="3"/>
        <v>12</v>
      </c>
      <c r="D35" s="447" t="str">
        <f>'KPI Goals-Data Input'!E21</f>
        <v>Chinook Elementary (150/CN)</v>
      </c>
      <c r="E35" s="448">
        <f ca="1">OFFSET('KPI Goals-Data Input'!$E21,0,mySortCriteria)</f>
        <v>317.3591002354097</v>
      </c>
      <c r="F35" s="448">
        <f t="shared" ca="1" si="0"/>
        <v>317.35910024740969</v>
      </c>
      <c r="G35" s="448">
        <f t="shared" ca="1" si="1"/>
        <v>363.34919497123451</v>
      </c>
      <c r="H35" s="448">
        <f t="shared" ca="1" si="2"/>
        <v>52</v>
      </c>
      <c r="I35" s="410"/>
      <c r="J35" s="447">
        <f ca="1">OFFSET('KPI Goals-Data Input'!C$9,$H35,0)</f>
        <v>52</v>
      </c>
      <c r="K35" s="447" t="str">
        <f ca="1">OFFSET('KPI Goals-Data Input'!E$9,$H35,0)</f>
        <v>Trailside Elementary (363/TS)</v>
      </c>
      <c r="L35" s="449">
        <f ca="1">OFFSET('KPI Goals-Data Input'!F$9,$H35,0)</f>
        <v>0.92900000000000005</v>
      </c>
      <c r="M35" s="450">
        <f ca="1">OFFSET('KPI Goals-Data Input'!G$9,$H35,0)</f>
        <v>3.1197154495934392</v>
      </c>
      <c r="N35" s="451">
        <f ca="1">OFFSET('KPI Goals-Data Input'!H$9,$H35,0)</f>
        <v>22175.64</v>
      </c>
      <c r="O35" s="450">
        <f ca="1">OFFSET('KPI Goals-Data Input'!I$9,$H35,0)</f>
        <v>363.34919491923449</v>
      </c>
      <c r="P35" s="452">
        <f ca="1">OFFSET('KPI Goals-Data Input'!J$9,$H35,0)</f>
        <v>1</v>
      </c>
      <c r="Q35" s="453">
        <f ca="1">OFFSET('KPI Goals-Data Input'!D$9,$H35,0)</f>
        <v>2000</v>
      </c>
      <c r="R35" s="453" t="str">
        <f ca="1">OFFSET('KPI Goals-Data Input'!K$9,$H35,0)</f>
        <v>Elementary School</v>
      </c>
      <c r="S35" s="454">
        <f ca="1">OFFSET('KPI Goals-Data Input'!L$9,$H35,0)</f>
        <v>1.5</v>
      </c>
      <c r="T35" s="442"/>
      <c r="U35" s="411"/>
      <c r="V35" s="454">
        <f ca="1">OFFSET('KPI Goals-Data Input'!$E21,0,$E$17)</f>
        <v>21833.040000000001</v>
      </c>
      <c r="W35" s="454">
        <f ca="1">OFFSET('KPI Goals-Data Input'!$E21,0,$E$18)</f>
        <v>1</v>
      </c>
      <c r="X35" s="429"/>
      <c r="Y35" s="468"/>
      <c r="Z35" s="468"/>
      <c r="AA35" s="411"/>
      <c r="AB35" s="467"/>
      <c r="AC35" s="467"/>
      <c r="AD35" s="467"/>
      <c r="AE35" s="467"/>
      <c r="AF35" s="467"/>
      <c r="AG35" s="467"/>
      <c r="AH35" s="467"/>
      <c r="AI35" s="467"/>
      <c r="AJ35" s="467"/>
      <c r="AK35" s="467"/>
      <c r="AL35" s="467"/>
      <c r="AM35" s="6"/>
    </row>
    <row r="36" spans="2:39" ht="12.75" customHeight="1">
      <c r="B36" s="341"/>
      <c r="C36" s="348">
        <f t="shared" si="3"/>
        <v>13</v>
      </c>
      <c r="D36" s="447" t="str">
        <f>'KPI Goals-Data Input'!E22</f>
        <v>Chugach Optional Elementary (160/CH)</v>
      </c>
      <c r="E36" s="448">
        <f ca="1">OFFSET('KPI Goals-Data Input'!$E22,0,mySortCriteria)</f>
        <v>548.26303228634276</v>
      </c>
      <c r="F36" s="448">
        <f t="shared" ca="1" si="0"/>
        <v>548.26303229934274</v>
      </c>
      <c r="G36" s="448">
        <f t="shared" ca="1" si="1"/>
        <v>363.73538199138636</v>
      </c>
      <c r="H36" s="448">
        <f t="shared" ca="1" si="2"/>
        <v>50</v>
      </c>
      <c r="I36" s="410"/>
      <c r="J36" s="447">
        <f ca="1">OFFSET('KPI Goals-Data Input'!C$9,$H36,0)</f>
        <v>50</v>
      </c>
      <c r="K36" s="447" t="str">
        <f ca="1">OFFSET('KPI Goals-Data Input'!E$9,$H36,0)</f>
        <v>Susitna Elementary (364/SU)</v>
      </c>
      <c r="L36" s="449">
        <f ca="1">OFFSET('KPI Goals-Data Input'!F$9,$H36,0)</f>
        <v>0.86499999999999999</v>
      </c>
      <c r="M36" s="450">
        <f ca="1">OFFSET('KPI Goals-Data Input'!G$9,$H36,0)</f>
        <v>3.3694734781697173</v>
      </c>
      <c r="N36" s="451">
        <f ca="1">OFFSET('KPI Goals-Data Input'!H$9,$H36,0)</f>
        <v>20208.28</v>
      </c>
      <c r="O36" s="450">
        <f ca="1">OFFSET('KPI Goals-Data Input'!I$9,$H36,0)</f>
        <v>363.73538194138638</v>
      </c>
      <c r="P36" s="452">
        <f ca="1">OFFSET('KPI Goals-Data Input'!J$9,$H36,0)</f>
        <v>1</v>
      </c>
      <c r="Q36" s="453">
        <f ca="1">OFFSET('KPI Goals-Data Input'!D$9,$H36,0)</f>
        <v>1994</v>
      </c>
      <c r="R36" s="453" t="str">
        <f ca="1">OFFSET('KPI Goals-Data Input'!K$9,$H36,0)</f>
        <v>Elementary School</v>
      </c>
      <c r="S36" s="454">
        <f ca="1">OFFSET('KPI Goals-Data Input'!L$9,$H36,0)</f>
        <v>2.25</v>
      </c>
      <c r="T36" s="442"/>
      <c r="U36" s="25"/>
      <c r="V36" s="454">
        <f ca="1">OFFSET('KPI Goals-Data Input'!$E22,0,$E$17)</f>
        <v>18297.45</v>
      </c>
      <c r="W36" s="454">
        <f ca="1">OFFSET('KPI Goals-Data Input'!$E22,0,$E$18)</f>
        <v>1</v>
      </c>
      <c r="X36" s="429"/>
      <c r="Y36" s="468"/>
      <c r="Z36" s="468"/>
      <c r="AA36" s="411"/>
      <c r="AB36" s="467"/>
      <c r="AC36" s="467"/>
      <c r="AD36" s="467"/>
      <c r="AE36" s="467"/>
      <c r="AF36" s="467"/>
      <c r="AG36" s="467"/>
      <c r="AH36" s="467"/>
      <c r="AI36" s="467"/>
      <c r="AJ36" s="467"/>
      <c r="AK36" s="467"/>
      <c r="AL36" s="467"/>
      <c r="AM36" s="6"/>
    </row>
    <row r="37" spans="2:39" ht="12.75" customHeight="1">
      <c r="B37" s="341"/>
      <c r="C37" s="348">
        <f t="shared" ref="C37:C100" si="4">C36+1</f>
        <v>14</v>
      </c>
      <c r="D37" s="447" t="str">
        <f>'KPI Goals-Data Input'!E23</f>
        <v>Chugiak Elementary (170/CK)</v>
      </c>
      <c r="E37" s="448">
        <f ca="1">OFFSET('KPI Goals-Data Input'!$E23,0,mySortCriteria)</f>
        <v>402.07016748341431</v>
      </c>
      <c r="F37" s="448">
        <f t="shared" ca="1" si="0"/>
        <v>402.07016749741433</v>
      </c>
      <c r="G37" s="448">
        <f t="shared" ca="1" si="1"/>
        <v>365.87285786184486</v>
      </c>
      <c r="H37" s="448">
        <f t="shared" ca="1" si="2"/>
        <v>55</v>
      </c>
      <c r="I37" s="410"/>
      <c r="J37" s="447">
        <f ca="1">OFFSET('KPI Goals-Data Input'!C$9,$H37,0)</f>
        <v>55</v>
      </c>
      <c r="K37" s="447" t="str">
        <f ca="1">OFFSET('KPI Goals-Data Input'!E$9,$H37,0)</f>
        <v>Ursa Major Elementary (386/UMA)</v>
      </c>
      <c r="L37" s="449">
        <f ca="1">OFFSET('KPI Goals-Data Input'!F$9,$H37,0)</f>
        <v>0.85499999999999998</v>
      </c>
      <c r="M37" s="450">
        <f ca="1">OFFSET('KPI Goals-Data Input'!G$9,$H37,0)</f>
        <v>3.1108785337136613</v>
      </c>
      <c r="N37" s="451">
        <f ca="1">OFFSET('KPI Goals-Data Input'!H$9,$H37,0)</f>
        <v>22251.96</v>
      </c>
      <c r="O37" s="450">
        <f ca="1">OFFSET('KPI Goals-Data Input'!I$9,$H37,0)</f>
        <v>365.87285780684488</v>
      </c>
      <c r="P37" s="452">
        <f ca="1">OFFSET('KPI Goals-Data Input'!J$9,$H37,0)</f>
        <v>1</v>
      </c>
      <c r="Q37" s="453">
        <f ca="1">OFFSET('KPI Goals-Data Input'!D$9,$H37,0)</f>
        <v>2003</v>
      </c>
      <c r="R37" s="453" t="str">
        <f ca="1">OFFSET('KPI Goals-Data Input'!K$9,$H37,0)</f>
        <v>Elementary School</v>
      </c>
      <c r="S37" s="454">
        <f ca="1">OFFSET('KPI Goals-Data Input'!L$9,$H37,0)</f>
        <v>2.25</v>
      </c>
      <c r="T37" s="442"/>
      <c r="U37" s="25"/>
      <c r="V37" s="454">
        <f ca="1">OFFSET('KPI Goals-Data Input'!$E23,0,$E$17)</f>
        <v>22128.48</v>
      </c>
      <c r="W37" s="454">
        <f ca="1">OFFSET('KPI Goals-Data Input'!$E23,0,$E$18)</f>
        <v>1</v>
      </c>
      <c r="X37" s="429"/>
      <c r="Y37" s="468"/>
      <c r="Z37" s="468"/>
      <c r="AA37" s="411"/>
      <c r="AB37" s="467"/>
      <c r="AC37" s="467"/>
      <c r="AD37" s="467"/>
      <c r="AE37" s="467"/>
      <c r="AF37" s="467"/>
      <c r="AG37" s="467"/>
      <c r="AH37" s="467"/>
      <c r="AI37" s="467"/>
      <c r="AJ37" s="467"/>
      <c r="AK37" s="467"/>
      <c r="AL37" s="467"/>
      <c r="AM37" s="6"/>
    </row>
    <row r="38" spans="2:39" ht="12.75" customHeight="1">
      <c r="B38" s="341"/>
      <c r="C38" s="348">
        <f t="shared" si="4"/>
        <v>15</v>
      </c>
      <c r="D38" s="447" t="str">
        <f>'KPI Goals-Data Input'!E24</f>
        <v>College Gate Elementary (174/CO)</v>
      </c>
      <c r="E38" s="448">
        <f ca="1">OFFSET('KPI Goals-Data Input'!$E24,0,mySortCriteria)</f>
        <v>437.02817730098252</v>
      </c>
      <c r="F38" s="448">
        <f t="shared" ca="1" si="0"/>
        <v>437.02817731598253</v>
      </c>
      <c r="G38" s="448">
        <f t="shared" ca="1" si="1"/>
        <v>372.16238461876299</v>
      </c>
      <c r="H38" s="448">
        <f t="shared" ca="1" si="2"/>
        <v>54</v>
      </c>
      <c r="I38" s="410"/>
      <c r="J38" s="447">
        <f ca="1">OFFSET('KPI Goals-Data Input'!C$9,$H38,0)</f>
        <v>54</v>
      </c>
      <c r="K38" s="447" t="str">
        <f ca="1">OFFSET('KPI Goals-Data Input'!E$9,$H38,0)</f>
        <v>Turnagain Elementary (380/TU)</v>
      </c>
      <c r="L38" s="449">
        <f ca="1">OFFSET('KPI Goals-Data Input'!F$9,$H38,0)</f>
        <v>0.82799999999999996</v>
      </c>
      <c r="M38" s="450">
        <f ca="1">OFFSET('KPI Goals-Data Input'!G$9,$H38,0)</f>
        <v>3.254652032315418</v>
      </c>
      <c r="N38" s="451">
        <f ca="1">OFFSET('KPI Goals-Data Input'!H$9,$H38,0)</f>
        <v>21040</v>
      </c>
      <c r="O38" s="450">
        <f ca="1">OFFSET('KPI Goals-Data Input'!I$9,$H38,0)</f>
        <v>372.16238456476299</v>
      </c>
      <c r="P38" s="452">
        <f ca="1">OFFSET('KPI Goals-Data Input'!J$9,$H38,0)</f>
        <v>1</v>
      </c>
      <c r="Q38" s="453">
        <f ca="1">OFFSET('KPI Goals-Data Input'!D$9,$H38,0)</f>
        <v>1983</v>
      </c>
      <c r="R38" s="453" t="str">
        <f ca="1">OFFSET('KPI Goals-Data Input'!K$9,$H38,0)</f>
        <v>Elementary School</v>
      </c>
      <c r="S38" s="454">
        <f ca="1">OFFSET('KPI Goals-Data Input'!L$9,$H38,0)</f>
        <v>2.5</v>
      </c>
      <c r="T38" s="442"/>
      <c r="U38" s="25"/>
      <c r="V38" s="454">
        <f ca="1">OFFSET('KPI Goals-Data Input'!$E24,0,$E$17)</f>
        <v>21612.239999999998</v>
      </c>
      <c r="W38" s="454">
        <f ca="1">OFFSET('KPI Goals-Data Input'!$E24,0,$E$18)</f>
        <v>1</v>
      </c>
      <c r="X38" s="469"/>
      <c r="Y38" s="468"/>
      <c r="Z38" s="468"/>
      <c r="AA38" s="411"/>
      <c r="AB38" s="467"/>
      <c r="AC38" s="467"/>
      <c r="AD38" s="467"/>
      <c r="AE38" s="467"/>
      <c r="AF38" s="467"/>
      <c r="AG38" s="467"/>
      <c r="AH38" s="467"/>
      <c r="AI38" s="467"/>
      <c r="AJ38" s="467"/>
      <c r="AK38" s="467"/>
      <c r="AL38" s="467"/>
      <c r="AM38" s="6"/>
    </row>
    <row r="39" spans="2:39" ht="12.75" customHeight="1">
      <c r="B39" s="341"/>
      <c r="C39" s="348">
        <f t="shared" si="4"/>
        <v>16</v>
      </c>
      <c r="D39" s="447" t="str">
        <f>'KPI Goals-Data Input'!E25</f>
        <v>Creekside Park Elementary (180/CR)</v>
      </c>
      <c r="E39" s="448">
        <f ca="1">OFFSET('KPI Goals-Data Input'!$E25,0,mySortCriteria)</f>
        <v>420.91662169595406</v>
      </c>
      <c r="F39" s="448">
        <f t="shared" ca="1" si="0"/>
        <v>420.91662171195406</v>
      </c>
      <c r="G39" s="448">
        <f t="shared" ca="1" si="1"/>
        <v>374.7969439945046</v>
      </c>
      <c r="H39" s="448">
        <f t="shared" ca="1" si="2"/>
        <v>19</v>
      </c>
      <c r="I39" s="410"/>
      <c r="J39" s="447">
        <f ca="1">OFFSET('KPI Goals-Data Input'!C$9,$H39,0)</f>
        <v>19</v>
      </c>
      <c r="K39" s="447" t="str">
        <f ca="1">OFFSET('KPI Goals-Data Input'!E$9,$H39,0)</f>
        <v>Fairview Elementary (210/FA)</v>
      </c>
      <c r="L39" s="449">
        <f ca="1">OFFSET('KPI Goals-Data Input'!F$9,$H39,0)</f>
        <v>0.90100000000000002</v>
      </c>
      <c r="M39" s="450">
        <f ca="1">OFFSET('KPI Goals-Data Input'!G$9,$H39,0)</f>
        <v>3.0110257451280842</v>
      </c>
      <c r="N39" s="451">
        <f ca="1">OFFSET('KPI Goals-Data Input'!H$9,$H39,0)</f>
        <v>23152.32</v>
      </c>
      <c r="O39" s="450">
        <f ca="1">OFFSET('KPI Goals-Data Input'!I$9,$H39,0)</f>
        <v>374.79694397550458</v>
      </c>
      <c r="P39" s="452">
        <f ca="1">OFFSET('KPI Goals-Data Input'!J$9,$H39,0)</f>
        <v>1</v>
      </c>
      <c r="Q39" s="453">
        <f ca="1">OFFSET('KPI Goals-Data Input'!D$9,$H39,0)</f>
        <v>1998</v>
      </c>
      <c r="R39" s="453" t="str">
        <f ca="1">OFFSET('KPI Goals-Data Input'!K$9,$H39,0)</f>
        <v>Elementary School</v>
      </c>
      <c r="S39" s="454">
        <f ca="1">OFFSET('KPI Goals-Data Input'!L$9,$H39,0)</f>
        <v>1.75</v>
      </c>
      <c r="T39" s="442"/>
      <c r="U39" s="25"/>
      <c r="V39" s="454">
        <f ca="1">OFFSET('KPI Goals-Data Input'!$E25,0,$E$17)</f>
        <v>21937</v>
      </c>
      <c r="W39" s="454">
        <f ca="1">OFFSET('KPI Goals-Data Input'!$E25,0,$E$18)</f>
        <v>1</v>
      </c>
      <c r="X39" s="469"/>
      <c r="Y39" s="468"/>
      <c r="Z39" s="468"/>
      <c r="AA39" s="411"/>
      <c r="AB39" s="467"/>
      <c r="AC39" s="467"/>
      <c r="AD39" s="467"/>
      <c r="AE39" s="467"/>
      <c r="AF39" s="467"/>
      <c r="AG39" s="467"/>
      <c r="AH39" s="467"/>
      <c r="AI39" s="467"/>
      <c r="AJ39" s="467"/>
      <c r="AK39" s="467"/>
      <c r="AL39" s="467"/>
      <c r="AM39" s="6"/>
    </row>
    <row r="40" spans="2:39" ht="12.75" customHeight="1">
      <c r="B40" s="341"/>
      <c r="C40" s="348">
        <f t="shared" si="4"/>
        <v>17</v>
      </c>
      <c r="D40" s="447" t="str">
        <f>'KPI Goals-Data Input'!E26</f>
        <v>Denali Elementary (190/DE)</v>
      </c>
      <c r="E40" s="448">
        <f ca="1">OFFSET('KPI Goals-Data Input'!$E26,0,mySortCriteria)</f>
        <v>428.63604386761818</v>
      </c>
      <c r="F40" s="448">
        <f t="shared" ca="1" si="0"/>
        <v>428.63604388461818</v>
      </c>
      <c r="G40" s="448">
        <f t="shared" ca="1" si="1"/>
        <v>380.80761625720919</v>
      </c>
      <c r="H40" s="448">
        <f t="shared" ca="1" si="2"/>
        <v>22</v>
      </c>
      <c r="I40" s="410"/>
      <c r="J40" s="447">
        <f ca="1">OFFSET('KPI Goals-Data Input'!C$9,$H40,0)</f>
        <v>22</v>
      </c>
      <c r="K40" s="447" t="str">
        <f ca="1">OFFSET('KPI Goals-Data Input'!E$9,$H40,0)</f>
        <v>Gladys Wood Elementary (418/GW)</v>
      </c>
      <c r="L40" s="449">
        <f ca="1">OFFSET('KPI Goals-Data Input'!F$9,$H40,0)</f>
        <v>0.86499999999999999</v>
      </c>
      <c r="M40" s="450">
        <f ca="1">OFFSET('KPI Goals-Data Input'!G$9,$H40,0)</f>
        <v>3.7150476457913086</v>
      </c>
      <c r="N40" s="451">
        <f ca="1">OFFSET('KPI Goals-Data Input'!H$9,$H40,0)</f>
        <v>17999.72</v>
      </c>
      <c r="O40" s="450">
        <f ca="1">OFFSET('KPI Goals-Data Input'!I$9,$H40,0)</f>
        <v>380.8076162352092</v>
      </c>
      <c r="P40" s="452">
        <f ca="1">OFFSET('KPI Goals-Data Input'!J$9,$H40,0)</f>
        <v>1</v>
      </c>
      <c r="Q40" s="453">
        <f ca="1">OFFSET('KPI Goals-Data Input'!D$9,$H40,0)</f>
        <v>1984</v>
      </c>
      <c r="R40" s="453" t="str">
        <f ca="1">OFFSET('KPI Goals-Data Input'!K$9,$H40,0)</f>
        <v>Elementary School</v>
      </c>
      <c r="S40" s="454">
        <f ca="1">OFFSET('KPI Goals-Data Input'!L$9,$H40,0)</f>
        <v>2.25</v>
      </c>
      <c r="T40" s="442"/>
      <c r="U40" s="25"/>
      <c r="V40" s="454">
        <f ca="1">OFFSET('KPI Goals-Data Input'!$E26,0,$E$17)</f>
        <v>22649.4</v>
      </c>
      <c r="W40" s="454">
        <f ca="1">OFFSET('KPI Goals-Data Input'!$E26,0,$E$18)</f>
        <v>1</v>
      </c>
      <c r="X40" s="469"/>
      <c r="Y40" s="468"/>
      <c r="Z40" s="468"/>
      <c r="AA40" s="411"/>
      <c r="AB40" s="467"/>
      <c r="AC40" s="467"/>
      <c r="AD40" s="467"/>
      <c r="AE40" s="467"/>
      <c r="AF40" s="467"/>
      <c r="AG40" s="467"/>
      <c r="AH40" s="467"/>
      <c r="AI40" s="467"/>
      <c r="AJ40" s="467"/>
      <c r="AK40" s="467"/>
      <c r="AL40" s="467"/>
      <c r="AM40" s="6"/>
    </row>
    <row r="41" spans="2:39" ht="12.75" customHeight="1">
      <c r="B41" s="341"/>
      <c r="C41" s="348">
        <f t="shared" si="4"/>
        <v>18</v>
      </c>
      <c r="D41" s="447" t="str">
        <f>'KPI Goals-Data Input'!E27</f>
        <v>Eagle River Elementary (200/ER)</v>
      </c>
      <c r="E41" s="448">
        <f ca="1">OFFSET('KPI Goals-Data Input'!$E27,0,mySortCriteria)</f>
        <v>473.0296728005934</v>
      </c>
      <c r="F41" s="448">
        <f t="shared" ca="1" si="0"/>
        <v>473.02967281859338</v>
      </c>
      <c r="G41" s="448">
        <f t="shared" ca="1" si="1"/>
        <v>383.11013094429194</v>
      </c>
      <c r="H41" s="448">
        <f t="shared" ca="1" si="2"/>
        <v>34</v>
      </c>
      <c r="I41" s="410"/>
      <c r="J41" s="447">
        <f ca="1">OFFSET('KPI Goals-Data Input'!C$9,$H41,0)</f>
        <v>34</v>
      </c>
      <c r="K41" s="447" t="str">
        <f ca="1">OFFSET('KPI Goals-Data Input'!E$9,$H41,0)</f>
        <v>Muldoon Elementary (270/MU)</v>
      </c>
      <c r="L41" s="449">
        <f ca="1">OFFSET('KPI Goals-Data Input'!F$9,$H41,0)</f>
        <v>0.80200000000000005</v>
      </c>
      <c r="M41" s="450">
        <f ca="1">OFFSET('KPI Goals-Data Input'!G$9,$H41,0)</f>
        <v>3.0281115030227239</v>
      </c>
      <c r="N41" s="451">
        <f ca="1">OFFSET('KPI Goals-Data Input'!H$9,$H41,0)</f>
        <v>22975.64</v>
      </c>
      <c r="O41" s="450">
        <f ca="1">OFFSET('KPI Goals-Data Input'!I$9,$H41,0)</f>
        <v>383.11013091029196</v>
      </c>
      <c r="P41" s="452">
        <f ca="1">OFFSET('KPI Goals-Data Input'!J$9,$H41,0)</f>
        <v>1</v>
      </c>
      <c r="Q41" s="453">
        <f ca="1">OFFSET('KPI Goals-Data Input'!D$9,$H41,0)</f>
        <v>2000</v>
      </c>
      <c r="R41" s="453" t="str">
        <f ca="1">OFFSET('KPI Goals-Data Input'!K$9,$H41,0)</f>
        <v>Elementary School</v>
      </c>
      <c r="S41" s="454">
        <f ca="1">OFFSET('KPI Goals-Data Input'!L$9,$H41,0)</f>
        <v>2.75</v>
      </c>
      <c r="T41" s="442"/>
      <c r="U41" s="25"/>
      <c r="V41" s="454">
        <f ca="1">OFFSET('KPI Goals-Data Input'!$E27,0,$E$17)</f>
        <v>20910.96</v>
      </c>
      <c r="W41" s="454">
        <f ca="1">OFFSET('KPI Goals-Data Input'!$E27,0,$E$18)</f>
        <v>1</v>
      </c>
      <c r="X41" s="469"/>
      <c r="Y41" s="468"/>
      <c r="Z41" s="468"/>
      <c r="AA41" s="411"/>
      <c r="AB41" s="467"/>
      <c r="AC41" s="467"/>
      <c r="AD41" s="467"/>
      <c r="AE41" s="467"/>
      <c r="AF41" s="467"/>
      <c r="AG41" s="467"/>
      <c r="AH41" s="467"/>
      <c r="AI41" s="467"/>
      <c r="AJ41" s="467"/>
      <c r="AK41" s="467"/>
      <c r="AL41" s="467"/>
      <c r="AM41" s="6"/>
    </row>
    <row r="42" spans="2:39" ht="12.75" customHeight="1">
      <c r="B42" s="341"/>
      <c r="C42" s="348">
        <f t="shared" si="4"/>
        <v>19</v>
      </c>
      <c r="D42" s="447" t="str">
        <f>'KPI Goals-Data Input'!E28</f>
        <v>Fairview Elementary (210/FA)</v>
      </c>
      <c r="E42" s="448">
        <f ca="1">OFFSET('KPI Goals-Data Input'!$E28,0,mySortCriteria)</f>
        <v>374.79694397550458</v>
      </c>
      <c r="F42" s="448">
        <f t="shared" ca="1" si="0"/>
        <v>374.7969439945046</v>
      </c>
      <c r="G42" s="448">
        <f t="shared" ca="1" si="1"/>
        <v>386.32307013912049</v>
      </c>
      <c r="H42" s="448">
        <f t="shared" ca="1" si="2"/>
        <v>71</v>
      </c>
      <c r="I42" s="410"/>
      <c r="J42" s="447">
        <f ca="1">OFFSET('KPI Goals-Data Input'!C$9,$H42,0)</f>
        <v>71</v>
      </c>
      <c r="K42" s="447" t="str">
        <f ca="1">OFFSET('KPI Goals-Data Input'!E$9,$H42,0)</f>
        <v>Clark Middle School (710/OR)</v>
      </c>
      <c r="L42" s="449">
        <f ca="1">OFFSET('KPI Goals-Data Input'!F$9,$H42,0)</f>
        <v>0.9</v>
      </c>
      <c r="M42" s="450">
        <f ca="1">OFFSET('KPI Goals-Data Input'!G$9,$H42,0)</f>
        <v>2.6088730781143443</v>
      </c>
      <c r="N42" s="451">
        <f ca="1">OFFSET('KPI Goals-Data Input'!H$9,$H42,0)</f>
        <v>27000</v>
      </c>
      <c r="O42" s="450">
        <f ca="1">OFFSET('KPI Goals-Data Input'!I$9,$H42,0)</f>
        <v>386.3230700681205</v>
      </c>
      <c r="P42" s="452">
        <f ca="1">OFFSET('KPI Goals-Data Input'!J$9,$H42,0)</f>
        <v>2</v>
      </c>
      <c r="Q42" s="453">
        <f ca="1">OFFSET('KPI Goals-Data Input'!D$9,$H42,0)</f>
        <v>2009</v>
      </c>
      <c r="R42" s="453" t="str">
        <f ca="1">OFFSET('KPI Goals-Data Input'!K$9,$H42,0)</f>
        <v>Middle School</v>
      </c>
      <c r="S42" s="454">
        <f ca="1">OFFSET('KPI Goals-Data Input'!L$9,$H42,0)</f>
        <v>2</v>
      </c>
      <c r="T42" s="442"/>
      <c r="U42" s="25"/>
      <c r="V42" s="454">
        <f ca="1">OFFSET('KPI Goals-Data Input'!$E28,0,$E$17)</f>
        <v>23152.32</v>
      </c>
      <c r="W42" s="454">
        <f ca="1">OFFSET('KPI Goals-Data Input'!$E28,0,$E$18)</f>
        <v>1</v>
      </c>
      <c r="X42" s="469"/>
      <c r="Y42" s="468"/>
      <c r="Z42" s="468"/>
      <c r="AA42" s="411"/>
      <c r="AB42" s="467"/>
      <c r="AC42" s="467"/>
      <c r="AD42" s="467"/>
      <c r="AE42" s="467"/>
      <c r="AF42" s="467"/>
      <c r="AG42" s="467"/>
      <c r="AH42" s="467"/>
      <c r="AI42" s="467"/>
      <c r="AJ42" s="467"/>
      <c r="AK42" s="467"/>
      <c r="AL42" s="467"/>
      <c r="AM42" s="6"/>
    </row>
    <row r="43" spans="2:39" ht="12.75" customHeight="1">
      <c r="B43" s="341"/>
      <c r="C43" s="348">
        <f t="shared" si="4"/>
        <v>20</v>
      </c>
      <c r="D43" s="447" t="str">
        <f>'KPI Goals-Data Input'!E29</f>
        <v>Fire Lake Elementary (215/FL)</v>
      </c>
      <c r="E43" s="448">
        <f ca="1">OFFSET('KPI Goals-Data Input'!$E29,0,mySortCriteria)</f>
        <v>485.12844829042518</v>
      </c>
      <c r="F43" s="448">
        <f t="shared" ca="1" si="0"/>
        <v>485.1284483104252</v>
      </c>
      <c r="G43" s="448">
        <f t="shared" ca="1" si="1"/>
        <v>386.39711916769409</v>
      </c>
      <c r="H43" s="448">
        <f t="shared" ca="1" si="2"/>
        <v>66</v>
      </c>
      <c r="I43" s="410"/>
      <c r="J43" s="447">
        <f ca="1">OFFSET('KPI Goals-Data Input'!C$9,$H43,0)</f>
        <v>66</v>
      </c>
      <c r="K43" s="447" t="str">
        <f ca="1">OFFSET('KPI Goals-Data Input'!E$9,$H43,0)</f>
        <v>Service High School (840/SE)</v>
      </c>
      <c r="L43" s="449">
        <f ca="1">OFFSET('KPI Goals-Data Input'!F$9,$H43,0)</f>
        <v>0.95699999999999996</v>
      </c>
      <c r="M43" s="450">
        <f ca="1">OFFSET('KPI Goals-Data Input'!G$9,$H43,0)</f>
        <v>2.4451481608098007</v>
      </c>
      <c r="N43" s="451">
        <f ca="1">OFFSET('KPI Goals-Data Input'!H$9,$H43,0)</f>
        <v>28444.690000000002</v>
      </c>
      <c r="O43" s="450">
        <f ca="1">OFFSET('KPI Goals-Data Input'!I$9,$H43,0)</f>
        <v>386.3971191016941</v>
      </c>
      <c r="P43" s="452">
        <f ca="1">OFFSET('KPI Goals-Data Input'!J$9,$H43,0)</f>
        <v>3</v>
      </c>
      <c r="Q43" s="453">
        <f ca="1">OFFSET('KPI Goals-Data Input'!D$9,$H43,0)</f>
        <v>2006</v>
      </c>
      <c r="R43" s="453" t="str">
        <f ca="1">OFFSET('KPI Goals-Data Input'!K$9,$H43,0)</f>
        <v>High School</v>
      </c>
      <c r="S43" s="454">
        <f ca="1">OFFSET('KPI Goals-Data Input'!L$9,$H43,0)</f>
        <v>1.25</v>
      </c>
      <c r="T43" s="442"/>
      <c r="U43" s="25"/>
      <c r="V43" s="454">
        <f ca="1">OFFSET('KPI Goals-Data Input'!$E29,0,$E$17)</f>
        <v>18857.599999999999</v>
      </c>
      <c r="W43" s="454">
        <f ca="1">OFFSET('KPI Goals-Data Input'!$E29,0,$E$18)</f>
        <v>1</v>
      </c>
      <c r="X43" s="469"/>
      <c r="Y43" s="468"/>
      <c r="Z43" s="468"/>
      <c r="AA43" s="411"/>
      <c r="AB43" s="467"/>
      <c r="AC43" s="467"/>
      <c r="AD43" s="467"/>
      <c r="AE43" s="467"/>
      <c r="AF43" s="467"/>
      <c r="AG43" s="467"/>
      <c r="AH43" s="467"/>
      <c r="AI43" s="467"/>
      <c r="AJ43" s="467"/>
      <c r="AK43" s="467"/>
      <c r="AL43" s="467"/>
      <c r="AM43" s="6"/>
    </row>
    <row r="44" spans="2:39" ht="12.75" customHeight="1">
      <c r="B44" s="341"/>
      <c r="C44" s="348">
        <f t="shared" si="4"/>
        <v>21</v>
      </c>
      <c r="D44" s="447" t="str">
        <f>'KPI Goals-Data Input'!E30</f>
        <v>Girdwood School (220/GI)</v>
      </c>
      <c r="E44" s="448">
        <f ca="1">OFFSET('KPI Goals-Data Input'!$E30,0,mySortCriteria)</f>
        <v>807.70589688531334</v>
      </c>
      <c r="F44" s="448">
        <f t="shared" ca="1" si="0"/>
        <v>807.70589690631334</v>
      </c>
      <c r="G44" s="448">
        <f t="shared" ca="1" si="1"/>
        <v>388.81167395629939</v>
      </c>
      <c r="H44" s="448">
        <f t="shared" ca="1" si="2"/>
        <v>39</v>
      </c>
      <c r="I44" s="410"/>
      <c r="J44" s="447">
        <f ca="1">OFFSET('KPI Goals-Data Input'!C$9,$H44,0)</f>
        <v>39</v>
      </c>
      <c r="K44" s="447" t="str">
        <f ca="1">OFFSET('KPI Goals-Data Input'!E$9,$H44,0)</f>
        <v>Ocean View Elementary (315/0C)</v>
      </c>
      <c r="L44" s="449">
        <f ca="1">OFFSET('KPI Goals-Data Input'!F$9,$H44,0)</f>
        <v>0.93400000000000005</v>
      </c>
      <c r="M44" s="450">
        <f ca="1">OFFSET('KPI Goals-Data Input'!G$9,$H44,0)</f>
        <v>3.1028290549402149</v>
      </c>
      <c r="N44" s="451">
        <f ca="1">OFFSET('KPI Goals-Data Input'!H$9,$H44,0)</f>
        <v>22304.959999999999</v>
      </c>
      <c r="O44" s="450">
        <f ca="1">OFFSET('KPI Goals-Data Input'!I$9,$H44,0)</f>
        <v>388.8116739172994</v>
      </c>
      <c r="P44" s="452">
        <f ca="1">OFFSET('KPI Goals-Data Input'!J$9,$H44,0)</f>
        <v>1</v>
      </c>
      <c r="Q44" s="453">
        <f ca="1">OFFSET('KPI Goals-Data Input'!D$9,$H44,0)</f>
        <v>2000</v>
      </c>
      <c r="R44" s="453" t="str">
        <f ca="1">OFFSET('KPI Goals-Data Input'!K$9,$H44,0)</f>
        <v>Elementary School</v>
      </c>
      <c r="S44" s="454">
        <f ca="1">OFFSET('KPI Goals-Data Input'!L$9,$H44,0)</f>
        <v>1.5</v>
      </c>
      <c r="T44" s="442"/>
      <c r="U44" s="25"/>
      <c r="V44" s="454">
        <f ca="1">OFFSET('KPI Goals-Data Input'!$E30,0,$E$17)</f>
        <v>11299.5</v>
      </c>
      <c r="W44" s="454">
        <f ca="1">OFFSET('KPI Goals-Data Input'!$E30,0,$E$18)</f>
        <v>1</v>
      </c>
      <c r="X44" s="469"/>
      <c r="Y44" s="468"/>
      <c r="Z44" s="468"/>
      <c r="AA44" s="470"/>
      <c r="AB44" s="467"/>
      <c r="AC44" s="467"/>
      <c r="AD44" s="467"/>
      <c r="AE44" s="467"/>
      <c r="AF44" s="467"/>
      <c r="AG44" s="467"/>
      <c r="AH44" s="467"/>
      <c r="AI44" s="467"/>
      <c r="AJ44" s="467"/>
      <c r="AK44" s="467"/>
      <c r="AL44" s="467"/>
      <c r="AM44" s="6"/>
    </row>
    <row r="45" spans="2:39" ht="12.75" customHeight="1">
      <c r="B45" s="341"/>
      <c r="C45" s="348">
        <f t="shared" si="4"/>
        <v>22</v>
      </c>
      <c r="D45" s="447" t="str">
        <f>'KPI Goals-Data Input'!E31</f>
        <v>Gladys Wood Elementary (418/GW)</v>
      </c>
      <c r="E45" s="448">
        <f ca="1">OFFSET('KPI Goals-Data Input'!$E31,0,mySortCriteria)</f>
        <v>380.8076162352092</v>
      </c>
      <c r="F45" s="448">
        <f t="shared" ca="1" si="0"/>
        <v>380.80761625720919</v>
      </c>
      <c r="G45" s="448">
        <f t="shared" ca="1" si="1"/>
        <v>389.44473375842944</v>
      </c>
      <c r="H45" s="448">
        <f t="shared" ca="1" si="2"/>
        <v>44</v>
      </c>
      <c r="I45" s="410"/>
      <c r="J45" s="447">
        <f ca="1">OFFSET('KPI Goals-Data Input'!C$9,$H45,0)</f>
        <v>44</v>
      </c>
      <c r="K45" s="447" t="str">
        <f ca="1">OFFSET('KPI Goals-Data Input'!E$9,$H45,0)</f>
        <v>Ravenwood Elementary (335/RW)</v>
      </c>
      <c r="L45" s="449">
        <f ca="1">OFFSET('KPI Goals-Data Input'!F$9,$H45,0)</f>
        <v>0.91500000000000004</v>
      </c>
      <c r="M45" s="450">
        <f ca="1">OFFSET('KPI Goals-Data Input'!G$9,$H45,0)</f>
        <v>3.6375407470292802</v>
      </c>
      <c r="N45" s="451">
        <f ca="1">OFFSET('KPI Goals-Data Input'!H$9,$H45,0)</f>
        <v>18457.599999999999</v>
      </c>
      <c r="O45" s="450">
        <f ca="1">OFFSET('KPI Goals-Data Input'!I$9,$H45,0)</f>
        <v>389.44473371442945</v>
      </c>
      <c r="P45" s="452">
        <f ca="1">OFFSET('KPI Goals-Data Input'!J$9,$H45,0)</f>
        <v>1</v>
      </c>
      <c r="Q45" s="453">
        <f ca="1">OFFSET('KPI Goals-Data Input'!D$9,$H45,0)</f>
        <v>1985</v>
      </c>
      <c r="R45" s="453" t="str">
        <f ca="1">OFFSET('KPI Goals-Data Input'!K$9,$H45,0)</f>
        <v>Elementary School</v>
      </c>
      <c r="S45" s="454">
        <f ca="1">OFFSET('KPI Goals-Data Input'!L$9,$H45,0)</f>
        <v>1.75</v>
      </c>
      <c r="T45" s="442"/>
      <c r="U45" s="25"/>
      <c r="V45" s="454">
        <f ca="1">OFFSET('KPI Goals-Data Input'!$E31,0,$E$17)</f>
        <v>17999.72</v>
      </c>
      <c r="W45" s="454">
        <f ca="1">OFFSET('KPI Goals-Data Input'!$E31,0,$E$18)</f>
        <v>1</v>
      </c>
      <c r="X45" s="469"/>
      <c r="Y45" s="468"/>
      <c r="Z45" s="468"/>
      <c r="AA45" s="470"/>
      <c r="AB45" s="467"/>
      <c r="AC45" s="467"/>
      <c r="AD45" s="467"/>
      <c r="AE45" s="467"/>
      <c r="AF45" s="467"/>
      <c r="AG45" s="467"/>
      <c r="AH45" s="467"/>
      <c r="AI45" s="467"/>
      <c r="AJ45" s="467"/>
      <c r="AK45" s="467"/>
      <c r="AL45" s="467"/>
      <c r="AM45" s="6"/>
    </row>
    <row r="46" spans="2:39" ht="12.75" customHeight="1">
      <c r="B46" s="341"/>
      <c r="C46" s="348">
        <f t="shared" si="4"/>
        <v>23</v>
      </c>
      <c r="D46" s="447" t="str">
        <f>'KPI Goals-Data Input'!E32</f>
        <v>Government Hill Elementary (230/GO)</v>
      </c>
      <c r="E46" s="448">
        <f ca="1">OFFSET('KPI Goals-Data Input'!$E32,0,mySortCriteria)</f>
        <v>348.35516732004118</v>
      </c>
      <c r="F46" s="448">
        <f t="shared" ca="1" si="0"/>
        <v>348.35516734304116</v>
      </c>
      <c r="G46" s="448">
        <f t="shared" ca="1" si="1"/>
        <v>389.67493416620727</v>
      </c>
      <c r="H46" s="448">
        <f t="shared" ca="1" si="2"/>
        <v>7</v>
      </c>
      <c r="I46" s="410"/>
      <c r="J46" s="447">
        <f ca="1">OFFSET('KPI Goals-Data Input'!C$9,$H46,0)</f>
        <v>7</v>
      </c>
      <c r="K46" s="447" t="str">
        <f ca="1">OFFSET('KPI Goals-Data Input'!E$9,$H46,0)</f>
        <v>Bear Valley Elementary (118/BV)</v>
      </c>
      <c r="L46" s="449">
        <f ca="1">OFFSET('KPI Goals-Data Input'!F$9,$H46,0)</f>
        <v>0</v>
      </c>
      <c r="M46" s="450">
        <f ca="1">OFFSET('KPI Goals-Data Input'!G$9,$H46,0)</f>
        <v>3.5707528329538762</v>
      </c>
      <c r="N46" s="451">
        <f ca="1">OFFSET('KPI Goals-Data Input'!H$9,$H46,0)</f>
        <v>18857.599999999999</v>
      </c>
      <c r="O46" s="450">
        <f ca="1">OFFSET('KPI Goals-Data Input'!I$9,$H46,0)</f>
        <v>389.67493415920728</v>
      </c>
      <c r="P46" s="452">
        <f ca="1">OFFSET('KPI Goals-Data Input'!J$9,$H46,0)</f>
        <v>1</v>
      </c>
      <c r="Q46" s="453">
        <f ca="1">OFFSET('KPI Goals-Data Input'!D$9,$H46,0)</f>
        <v>1984</v>
      </c>
      <c r="R46" s="453" t="str">
        <f ca="1">OFFSET('KPI Goals-Data Input'!K$9,$H46,0)</f>
        <v>Elementary School</v>
      </c>
      <c r="S46" s="454">
        <f ca="1">OFFSET('KPI Goals-Data Input'!L$9,$H46,0)</f>
        <v>0</v>
      </c>
      <c r="T46" s="442"/>
      <c r="U46" s="25"/>
      <c r="V46" s="454">
        <f ca="1">OFFSET('KPI Goals-Data Input'!$E32,0,$E$17)</f>
        <v>21024.36</v>
      </c>
      <c r="W46" s="454">
        <f ca="1">OFFSET('KPI Goals-Data Input'!$E32,0,$E$18)</f>
        <v>1</v>
      </c>
      <c r="X46" s="469"/>
      <c r="Y46" s="468"/>
      <c r="Z46" s="468"/>
      <c r="AA46" s="470"/>
      <c r="AB46" s="467"/>
      <c r="AC46" s="467"/>
      <c r="AD46" s="467"/>
      <c r="AE46" s="467"/>
      <c r="AF46" s="467"/>
      <c r="AG46" s="467"/>
      <c r="AH46" s="467"/>
      <c r="AI46" s="467"/>
      <c r="AJ46" s="467"/>
      <c r="AK46" s="467"/>
      <c r="AL46" s="467"/>
      <c r="AM46" s="6"/>
    </row>
    <row r="47" spans="2:39" ht="12.75" customHeight="1">
      <c r="B47" s="341"/>
      <c r="C47" s="348">
        <f t="shared" si="4"/>
        <v>24</v>
      </c>
      <c r="D47" s="447" t="str">
        <f>'KPI Goals-Data Input'!E33</f>
        <v>Homestead Elementary (235/HO)</v>
      </c>
      <c r="E47" s="448">
        <f ca="1">OFFSET('KPI Goals-Data Input'!$E33,0,mySortCriteria)</f>
        <v>535.80967435743673</v>
      </c>
      <c r="F47" s="448">
        <f t="shared" ca="1" si="0"/>
        <v>535.80967438143671</v>
      </c>
      <c r="G47" s="448">
        <f t="shared" ca="1" si="1"/>
        <v>391.34649556681546</v>
      </c>
      <c r="H47" s="448">
        <f t="shared" ca="1" si="2"/>
        <v>42</v>
      </c>
      <c r="I47" s="410"/>
      <c r="J47" s="447">
        <f ca="1">OFFSET('KPI Goals-Data Input'!C$9,$H47,0)</f>
        <v>42</v>
      </c>
      <c r="K47" s="447" t="str">
        <f ca="1">OFFSET('KPI Goals-Data Input'!E$9,$H47,0)</f>
        <v>Ptarmigan Elementary (328/PT)</v>
      </c>
      <c r="L47" s="449">
        <f ca="1">OFFSET('KPI Goals-Data Input'!F$9,$H47,0)</f>
        <v>0.80700000000000005</v>
      </c>
      <c r="M47" s="450">
        <f ca="1">OFFSET('KPI Goals-Data Input'!G$9,$H47,0)</f>
        <v>3.402726660104137</v>
      </c>
      <c r="N47" s="451">
        <f ca="1">OFFSET('KPI Goals-Data Input'!H$9,$H47,0)</f>
        <v>19965.68</v>
      </c>
      <c r="O47" s="450">
        <f ca="1">OFFSET('KPI Goals-Data Input'!I$9,$H47,0)</f>
        <v>391.34649552481545</v>
      </c>
      <c r="P47" s="452">
        <f ca="1">OFFSET('KPI Goals-Data Input'!J$9,$H47,0)</f>
        <v>1</v>
      </c>
      <c r="Q47" s="453">
        <f ca="1">OFFSET('KPI Goals-Data Input'!D$9,$H47,0)</f>
        <v>2004</v>
      </c>
      <c r="R47" s="453" t="str">
        <f ca="1">OFFSET('KPI Goals-Data Input'!K$9,$H47,0)</f>
        <v>Elementary School</v>
      </c>
      <c r="S47" s="454">
        <f ca="1">OFFSET('KPI Goals-Data Input'!L$9,$H47,0)</f>
        <v>2.75</v>
      </c>
      <c r="T47" s="442"/>
      <c r="U47" s="25"/>
      <c r="V47" s="454">
        <f ca="1">OFFSET('KPI Goals-Data Input'!$E33,0,$E$17)</f>
        <v>18707.400000000001</v>
      </c>
      <c r="W47" s="454">
        <f ca="1">OFFSET('KPI Goals-Data Input'!$E33,0,$E$18)</f>
        <v>1</v>
      </c>
      <c r="X47" s="469"/>
      <c r="Y47" s="468"/>
      <c r="Z47" s="468"/>
      <c r="AA47" s="470"/>
      <c r="AB47" s="467"/>
      <c r="AC47" s="467"/>
      <c r="AD47" s="467"/>
      <c r="AE47" s="467"/>
      <c r="AF47" s="467"/>
      <c r="AG47" s="467"/>
      <c r="AH47" s="467"/>
      <c r="AI47" s="467"/>
      <c r="AJ47" s="467"/>
      <c r="AK47" s="467"/>
      <c r="AL47" s="467"/>
      <c r="AM47" s="6"/>
    </row>
    <row r="48" spans="2:39" ht="12.75" customHeight="1">
      <c r="B48" s="341"/>
      <c r="C48" s="348">
        <f t="shared" si="4"/>
        <v>25</v>
      </c>
      <c r="D48" s="447" t="str">
        <f>'KPI Goals-Data Input'!E34</f>
        <v>Huffman Elementary (237/HU)</v>
      </c>
      <c r="E48" s="448">
        <f ca="1">OFFSET('KPI Goals-Data Input'!$E34,0,mySortCriteria)</f>
        <v>453.87027173758315</v>
      </c>
      <c r="F48" s="448">
        <f t="shared" ca="1" si="0"/>
        <v>453.87027176258317</v>
      </c>
      <c r="G48" s="448">
        <f t="shared" ca="1" si="1"/>
        <v>392.40522198947525</v>
      </c>
      <c r="H48" s="448">
        <f t="shared" ca="1" si="2"/>
        <v>27</v>
      </c>
      <c r="I48" s="410"/>
      <c r="J48" s="447">
        <f ca="1">OFFSET('KPI Goals-Data Input'!C$9,$H48,0)</f>
        <v>27</v>
      </c>
      <c r="K48" s="447" t="str">
        <f ca="1">OFFSET('KPI Goals-Data Input'!E$9,$H48,0)</f>
        <v>Kasuun Elementary (242/KA)</v>
      </c>
      <c r="L48" s="449">
        <f ca="1">OFFSET('KPI Goals-Data Input'!F$9,$H48,0)</f>
        <v>0.90600000000000003</v>
      </c>
      <c r="M48" s="450">
        <f ca="1">OFFSET('KPI Goals-Data Input'!G$9,$H48,0)</f>
        <v>3.0731019471857999</v>
      </c>
      <c r="N48" s="451">
        <f ca="1">OFFSET('KPI Goals-Data Input'!H$9,$H48,0)</f>
        <v>22575.64</v>
      </c>
      <c r="O48" s="450">
        <f ca="1">OFFSET('KPI Goals-Data Input'!I$9,$H48,0)</f>
        <v>392.40522196247525</v>
      </c>
      <c r="P48" s="452">
        <f ca="1">OFFSET('KPI Goals-Data Input'!J$9,$H48,0)</f>
        <v>1</v>
      </c>
      <c r="Q48" s="453">
        <f ca="1">OFFSET('KPI Goals-Data Input'!D$9,$H48,0)</f>
        <v>1996</v>
      </c>
      <c r="R48" s="453" t="str">
        <f ca="1">OFFSET('KPI Goals-Data Input'!K$9,$H48,0)</f>
        <v>Elementary School</v>
      </c>
      <c r="S48" s="454">
        <f ca="1">OFFSET('KPI Goals-Data Input'!L$9,$H48,0)</f>
        <v>1.75</v>
      </c>
      <c r="T48" s="442"/>
      <c r="U48" s="25"/>
      <c r="V48" s="454">
        <f ca="1">OFFSET('KPI Goals-Data Input'!$E34,0,$E$17)</f>
        <v>21819.599999999999</v>
      </c>
      <c r="W48" s="454">
        <f ca="1">OFFSET('KPI Goals-Data Input'!$E34,0,$E$18)</f>
        <v>1</v>
      </c>
      <c r="X48" s="469"/>
      <c r="Y48" s="468"/>
      <c r="Z48" s="468"/>
      <c r="AA48" s="470"/>
      <c r="AB48" s="467"/>
      <c r="AC48" s="467"/>
      <c r="AD48" s="467"/>
      <c r="AE48" s="467"/>
      <c r="AF48" s="467"/>
      <c r="AG48" s="467"/>
      <c r="AH48" s="467"/>
      <c r="AI48" s="467"/>
      <c r="AJ48" s="467"/>
      <c r="AK48" s="467"/>
      <c r="AL48" s="467"/>
      <c r="AM48" s="6"/>
    </row>
    <row r="49" spans="2:39" ht="12.75" customHeight="1">
      <c r="B49" s="341"/>
      <c r="C49" s="348">
        <f t="shared" si="4"/>
        <v>26</v>
      </c>
      <c r="D49" s="447" t="str">
        <f>'KPI Goals-Data Input'!E35</f>
        <v>Inlet View Elementary (240/IN)</v>
      </c>
      <c r="E49" s="448">
        <f ca="1">OFFSET('KPI Goals-Data Input'!$E35,0,mySortCriteria)</f>
        <v>604.96006782389281</v>
      </c>
      <c r="F49" s="448">
        <f t="shared" ca="1" si="0"/>
        <v>604.96006784989277</v>
      </c>
      <c r="G49" s="448">
        <f t="shared" ca="1" si="1"/>
        <v>396.91270555323791</v>
      </c>
      <c r="H49" s="448">
        <f t="shared" ca="1" si="2"/>
        <v>68</v>
      </c>
      <c r="I49" s="410"/>
      <c r="J49" s="447">
        <f ca="1">OFFSET('KPI Goals-Data Input'!C$9,$H49,0)</f>
        <v>68</v>
      </c>
      <c r="K49" s="447" t="str">
        <f ca="1">OFFSET('KPI Goals-Data Input'!E$9,$H49,0)</f>
        <v>West High School (850/WE)</v>
      </c>
      <c r="L49" s="449">
        <f ca="1">OFFSET('KPI Goals-Data Input'!F$9,$H49,0)</f>
        <v>0.93400000000000005</v>
      </c>
      <c r="M49" s="450">
        <f ca="1">OFFSET('KPI Goals-Data Input'!G$9,$H49,0)</f>
        <v>2.433237911564583</v>
      </c>
      <c r="N49" s="451">
        <f ca="1">OFFSET('KPI Goals-Data Input'!H$9,$H49,0)</f>
        <v>28569.514285714289</v>
      </c>
      <c r="O49" s="450">
        <f ca="1">OFFSET('KPI Goals-Data Input'!I$9,$H49,0)</f>
        <v>396.91270548523789</v>
      </c>
      <c r="P49" s="452">
        <f ca="1">OFFSET('KPI Goals-Data Input'!J$9,$H49,0)</f>
        <v>3</v>
      </c>
      <c r="Q49" s="453">
        <f ca="1">OFFSET('KPI Goals-Data Input'!D$9,$H49,0)</f>
        <v>1997</v>
      </c>
      <c r="R49" s="453" t="str">
        <f ca="1">OFFSET('KPI Goals-Data Input'!K$9,$H49,0)</f>
        <v>High School</v>
      </c>
      <c r="S49" s="454">
        <f ca="1">OFFSET('KPI Goals-Data Input'!L$9,$H49,0)</f>
        <v>1.5</v>
      </c>
      <c r="T49" s="442"/>
      <c r="U49" s="25"/>
      <c r="V49" s="454">
        <f ca="1">OFFSET('KPI Goals-Data Input'!$E35,0,$E$17)</f>
        <v>16111.5</v>
      </c>
      <c r="W49" s="454">
        <f ca="1">OFFSET('KPI Goals-Data Input'!$E35,0,$E$18)</f>
        <v>1</v>
      </c>
      <c r="X49" s="469"/>
      <c r="Y49" s="468"/>
      <c r="Z49" s="468"/>
      <c r="AA49" s="470"/>
      <c r="AB49" s="467"/>
      <c r="AC49" s="467"/>
      <c r="AD49" s="467"/>
      <c r="AE49" s="467"/>
      <c r="AF49" s="467"/>
      <c r="AG49" s="467"/>
      <c r="AH49" s="467"/>
      <c r="AI49" s="467"/>
      <c r="AJ49" s="467"/>
      <c r="AK49" s="467"/>
      <c r="AL49" s="467"/>
      <c r="AM49" s="6"/>
    </row>
    <row r="50" spans="2:39" ht="12.75" customHeight="1">
      <c r="B50" s="341"/>
      <c r="C50" s="348">
        <f t="shared" si="4"/>
        <v>27</v>
      </c>
      <c r="D50" s="447" t="str">
        <f>'KPI Goals-Data Input'!E36</f>
        <v>Kasuun Elementary (242/KA)</v>
      </c>
      <c r="E50" s="448">
        <f ca="1">OFFSET('KPI Goals-Data Input'!$E36,0,mySortCriteria)</f>
        <v>392.40522196247525</v>
      </c>
      <c r="F50" s="448">
        <f t="shared" ca="1" si="0"/>
        <v>392.40522198947525</v>
      </c>
      <c r="G50" s="448">
        <f t="shared" ca="1" si="1"/>
        <v>402.07016749741433</v>
      </c>
      <c r="H50" s="448">
        <f t="shared" ca="1" si="2"/>
        <v>14</v>
      </c>
      <c r="I50" s="410"/>
      <c r="J50" s="447">
        <f ca="1">OFFSET('KPI Goals-Data Input'!C$9,$H50,0)</f>
        <v>14</v>
      </c>
      <c r="K50" s="447" t="str">
        <f ca="1">OFFSET('KPI Goals-Data Input'!E$9,$H50,0)</f>
        <v>Chugiak Elementary (170/CK)</v>
      </c>
      <c r="L50" s="449">
        <f ca="1">OFFSET('KPI Goals-Data Input'!F$9,$H50,0)</f>
        <v>0.90400000000000003</v>
      </c>
      <c r="M50" s="450">
        <f ca="1">OFFSET('KPI Goals-Data Input'!G$9,$H50,0)</f>
        <v>3.1252064672832143</v>
      </c>
      <c r="N50" s="451">
        <f ca="1">OFFSET('KPI Goals-Data Input'!H$9,$H50,0)</f>
        <v>22128.48</v>
      </c>
      <c r="O50" s="450">
        <f ca="1">OFFSET('KPI Goals-Data Input'!I$9,$H50,0)</f>
        <v>402.07016748341431</v>
      </c>
      <c r="P50" s="452">
        <f ca="1">OFFSET('KPI Goals-Data Input'!J$9,$H50,0)</f>
        <v>1</v>
      </c>
      <c r="Q50" s="453">
        <f ca="1">OFFSET('KPI Goals-Data Input'!D$9,$H50,0)</f>
        <v>1994</v>
      </c>
      <c r="R50" s="453" t="str">
        <f ca="1">OFFSET('KPI Goals-Data Input'!K$9,$H50,0)</f>
        <v>Elementary School</v>
      </c>
      <c r="S50" s="454">
        <f ca="1">OFFSET('KPI Goals-Data Input'!L$9,$H50,0)</f>
        <v>1.75</v>
      </c>
      <c r="T50" s="442"/>
      <c r="U50" s="25"/>
      <c r="V50" s="454">
        <f ca="1">OFFSET('KPI Goals-Data Input'!$E36,0,$E$17)</f>
        <v>22575.64</v>
      </c>
      <c r="W50" s="454">
        <f ca="1">OFFSET('KPI Goals-Data Input'!$E36,0,$E$18)</f>
        <v>1</v>
      </c>
      <c r="X50" s="469"/>
      <c r="Y50" s="468"/>
      <c r="Z50" s="468"/>
      <c r="AA50" s="470"/>
      <c r="AB50" s="467"/>
      <c r="AC50" s="467"/>
      <c r="AD50" s="467"/>
      <c r="AE50" s="467"/>
      <c r="AF50" s="467"/>
      <c r="AG50" s="467"/>
      <c r="AH50" s="467"/>
      <c r="AI50" s="467"/>
      <c r="AJ50" s="467"/>
      <c r="AK50" s="467"/>
      <c r="AL50" s="467"/>
      <c r="AM50" s="6"/>
    </row>
    <row r="51" spans="2:39" ht="12.75" customHeight="1">
      <c r="B51" s="341"/>
      <c r="C51" s="348">
        <f t="shared" si="4"/>
        <v>28</v>
      </c>
      <c r="D51" s="447" t="str">
        <f>'KPI Goals-Data Input'!E37</f>
        <v>Kincaid Elementary (246/KI)</v>
      </c>
      <c r="E51" s="448">
        <f ca="1">OFFSET('KPI Goals-Data Input'!$E37,0,mySortCriteria)</f>
        <v>342.38582565604833</v>
      </c>
      <c r="F51" s="448">
        <f t="shared" ca="1" si="0"/>
        <v>342.38582568404831</v>
      </c>
      <c r="G51" s="448">
        <f t="shared" ca="1" si="1"/>
        <v>402.75540717752256</v>
      </c>
      <c r="H51" s="448">
        <f t="shared" ca="1" si="2"/>
        <v>59</v>
      </c>
      <c r="I51" s="410"/>
      <c r="J51" s="447">
        <f ca="1">OFFSET('KPI Goals-Data Input'!C$9,$H51,0)</f>
        <v>59</v>
      </c>
      <c r="K51" s="447" t="str">
        <f ca="1">OFFSET('KPI Goals-Data Input'!E$9,$H51,0)</f>
        <v>Willow Crest Elementary (400/WI)</v>
      </c>
      <c r="L51" s="449">
        <f ca="1">OFFSET('KPI Goals-Data Input'!F$9,$H51,0)</f>
        <v>0.875</v>
      </c>
      <c r="M51" s="450">
        <f ca="1">OFFSET('KPI Goals-Data Input'!G$9,$H51,0)</f>
        <v>3.3488005018543023</v>
      </c>
      <c r="N51" s="451">
        <f ca="1">OFFSET('KPI Goals-Data Input'!H$9,$H51,0)</f>
        <v>20349.439999999999</v>
      </c>
      <c r="O51" s="450">
        <f ca="1">OFFSET('KPI Goals-Data Input'!I$9,$H51,0)</f>
        <v>402.75540711852256</v>
      </c>
      <c r="P51" s="452">
        <f ca="1">OFFSET('KPI Goals-Data Input'!J$9,$H51,0)</f>
        <v>1</v>
      </c>
      <c r="Q51" s="453">
        <f ca="1">OFFSET('KPI Goals-Data Input'!D$9,$H51,0)</f>
        <v>1994</v>
      </c>
      <c r="R51" s="453" t="str">
        <f ca="1">OFFSET('KPI Goals-Data Input'!K$9,$H51,0)</f>
        <v>Elementary School</v>
      </c>
      <c r="S51" s="454">
        <f ca="1">OFFSET('KPI Goals-Data Input'!L$9,$H51,0)</f>
        <v>2.25</v>
      </c>
      <c r="T51" s="442"/>
      <c r="U51" s="25"/>
      <c r="V51" s="454">
        <f ca="1">OFFSET('KPI Goals-Data Input'!$E37,0,$E$17)</f>
        <v>22975.64</v>
      </c>
      <c r="W51" s="454">
        <f ca="1">OFFSET('KPI Goals-Data Input'!$E37,0,$E$18)</f>
        <v>1</v>
      </c>
      <c r="X51" s="469"/>
      <c r="Y51" s="468"/>
      <c r="Z51" s="468"/>
      <c r="AA51" s="470"/>
      <c r="AB51" s="467"/>
      <c r="AC51" s="467"/>
      <c r="AD51" s="467"/>
      <c r="AE51" s="467"/>
      <c r="AF51" s="467"/>
      <c r="AG51" s="467"/>
      <c r="AH51" s="467"/>
      <c r="AI51" s="467"/>
      <c r="AJ51" s="467"/>
      <c r="AK51" s="467"/>
      <c r="AL51" s="467"/>
      <c r="AM51" s="6"/>
    </row>
    <row r="52" spans="2:39" ht="12.75" customHeight="1">
      <c r="B52" s="341"/>
      <c r="C52" s="348">
        <f t="shared" si="4"/>
        <v>29</v>
      </c>
      <c r="D52" s="447" t="str">
        <f>'KPI Goals-Data Input'!E38</f>
        <v>Klatt Elementary (245/KL)</v>
      </c>
      <c r="E52" s="448">
        <f ca="1">OFFSET('KPI Goals-Data Input'!$E38,0,mySortCriteria)</f>
        <v>479.57337208834025</v>
      </c>
      <c r="F52" s="448">
        <f t="shared" ca="1" si="0"/>
        <v>479.57337211734023</v>
      </c>
      <c r="G52" s="448">
        <f t="shared" ca="1" si="1"/>
        <v>404.32015802020243</v>
      </c>
      <c r="H52" s="448">
        <f t="shared" ca="1" si="2"/>
        <v>67</v>
      </c>
      <c r="I52" s="410"/>
      <c r="J52" s="447">
        <f ca="1">OFFSET('KPI Goals-Data Input'!C$9,$H52,0)</f>
        <v>67</v>
      </c>
      <c r="K52" s="447" t="str">
        <f ca="1">OFFSET('KPI Goals-Data Input'!E$9,$H52,0)</f>
        <v>South High School (860/SO)</v>
      </c>
      <c r="L52" s="449">
        <f ca="1">OFFSET('KPI Goals-Data Input'!F$9,$H52,0)</f>
        <v>0.85699999999999998</v>
      </c>
      <c r="M52" s="450">
        <f ca="1">OFFSET('KPI Goals-Data Input'!G$9,$H52,0)</f>
        <v>2.5903614312473517</v>
      </c>
      <c r="N52" s="451">
        <f ca="1">OFFSET('KPI Goals-Data Input'!H$9,$H52,0)</f>
        <v>26500</v>
      </c>
      <c r="O52" s="450">
        <f ca="1">OFFSET('KPI Goals-Data Input'!I$9,$H52,0)</f>
        <v>404.32015795320245</v>
      </c>
      <c r="P52" s="452">
        <f ca="1">OFFSET('KPI Goals-Data Input'!J$9,$H52,0)</f>
        <v>3</v>
      </c>
      <c r="Q52" s="453">
        <f ca="1">OFFSET('KPI Goals-Data Input'!D$9,$H52,0)</f>
        <v>2004</v>
      </c>
      <c r="R52" s="453" t="str">
        <f ca="1">OFFSET('KPI Goals-Data Input'!K$9,$H52,0)</f>
        <v>High School</v>
      </c>
      <c r="S52" s="454">
        <f ca="1">OFFSET('KPI Goals-Data Input'!L$9,$H52,0)</f>
        <v>2.25</v>
      </c>
      <c r="T52" s="442"/>
      <c r="U52" s="25"/>
      <c r="V52" s="454">
        <f ca="1">OFFSET('KPI Goals-Data Input'!$E38,0,$E$17)</f>
        <v>18457.599999999999</v>
      </c>
      <c r="W52" s="454">
        <f ca="1">OFFSET('KPI Goals-Data Input'!$E38,0,$E$18)</f>
        <v>1</v>
      </c>
      <c r="X52" s="469"/>
      <c r="Y52" s="468"/>
      <c r="Z52" s="468"/>
      <c r="AA52" s="470"/>
      <c r="AB52" s="467"/>
      <c r="AC52" s="467"/>
      <c r="AD52" s="467"/>
      <c r="AE52" s="467"/>
      <c r="AF52" s="467"/>
      <c r="AG52" s="467"/>
      <c r="AH52" s="467"/>
      <c r="AI52" s="467"/>
      <c r="AJ52" s="467"/>
      <c r="AK52" s="467"/>
      <c r="AL52" s="467"/>
      <c r="AM52" s="6"/>
    </row>
    <row r="53" spans="2:39" ht="12.75" customHeight="1">
      <c r="B53" s="341"/>
      <c r="C53" s="348">
        <f t="shared" si="4"/>
        <v>30</v>
      </c>
      <c r="D53" s="447" t="str">
        <f>'KPI Goals-Data Input'!E39</f>
        <v>Lake Hood Elementary (248/LH)</v>
      </c>
      <c r="E53" s="448">
        <f ca="1">OFFSET('KPI Goals-Data Input'!$E39,0,mySortCriteria)</f>
        <v>421.8395531257454</v>
      </c>
      <c r="F53" s="448">
        <f t="shared" ca="1" si="0"/>
        <v>421.83955315574542</v>
      </c>
      <c r="G53" s="448">
        <f t="shared" ca="1" si="1"/>
        <v>407.37331384124082</v>
      </c>
      <c r="H53" s="448">
        <f t="shared" ca="1" si="2"/>
        <v>43</v>
      </c>
      <c r="I53" s="410"/>
      <c r="J53" s="447">
        <f ca="1">OFFSET('KPI Goals-Data Input'!C$9,$H53,0)</f>
        <v>43</v>
      </c>
      <c r="K53" s="447" t="str">
        <f ca="1">OFFSET('KPI Goals-Data Input'!E$9,$H53,0)</f>
        <v>Rabbit Creek Elementary (330/RA)</v>
      </c>
      <c r="L53" s="449">
        <f ca="1">OFFSET('KPI Goals-Data Input'!F$9,$H53,0)</f>
        <v>0.16</v>
      </c>
      <c r="M53" s="450">
        <f ca="1">OFFSET('KPI Goals-Data Input'!G$9,$H53,0)</f>
        <v>3.2377786755269411</v>
      </c>
      <c r="N53" s="451">
        <f ca="1">OFFSET('KPI Goals-Data Input'!H$9,$H53,0)</f>
        <v>21187.879999999997</v>
      </c>
      <c r="O53" s="450">
        <f ca="1">OFFSET('KPI Goals-Data Input'!I$9,$H53,0)</f>
        <v>407.37331379824082</v>
      </c>
      <c r="P53" s="452">
        <f ca="1">OFFSET('KPI Goals-Data Input'!J$9,$H53,0)</f>
        <v>1</v>
      </c>
      <c r="Q53" s="453">
        <f ca="1">OFFSET('KPI Goals-Data Input'!D$9,$H53,0)</f>
        <v>1984</v>
      </c>
      <c r="R53" s="453" t="str">
        <f ca="1">OFFSET('KPI Goals-Data Input'!K$9,$H53,0)</f>
        <v>Elementary School</v>
      </c>
      <c r="S53" s="454">
        <f ca="1">OFFSET('KPI Goals-Data Input'!L$9,$H53,0)</f>
        <v>5</v>
      </c>
      <c r="T53" s="442"/>
      <c r="U53" s="25"/>
      <c r="V53" s="454">
        <f ca="1">OFFSET('KPI Goals-Data Input'!$E39,0,$E$17)</f>
        <v>22175.64</v>
      </c>
      <c r="W53" s="454">
        <f ca="1">OFFSET('KPI Goals-Data Input'!$E39,0,$E$18)</f>
        <v>1</v>
      </c>
      <c r="X53" s="469"/>
      <c r="Y53" s="468"/>
      <c r="Z53" s="468"/>
      <c r="AA53" s="470"/>
      <c r="AB53" s="467"/>
      <c r="AC53" s="467"/>
      <c r="AD53" s="467"/>
      <c r="AE53" s="467"/>
      <c r="AF53" s="467"/>
      <c r="AG53" s="467"/>
      <c r="AH53" s="467"/>
      <c r="AI53" s="467"/>
      <c r="AJ53" s="467"/>
      <c r="AK53" s="467"/>
      <c r="AL53" s="467"/>
      <c r="AM53" s="6"/>
    </row>
    <row r="54" spans="2:39" ht="12.75" customHeight="1">
      <c r="B54" s="341"/>
      <c r="C54" s="348">
        <f t="shared" si="4"/>
        <v>31</v>
      </c>
      <c r="D54" s="447" t="str">
        <f>'KPI Goals-Data Input'!E40</f>
        <v>Lake Otis Elementary (250/LA)</v>
      </c>
      <c r="E54" s="448">
        <f ca="1">OFFSET('KPI Goals-Data Input'!$E40,0,mySortCriteria)</f>
        <v>424.83473371060899</v>
      </c>
      <c r="F54" s="448">
        <f t="shared" ca="1" si="0"/>
        <v>424.834733741609</v>
      </c>
      <c r="G54" s="448">
        <f t="shared" ca="1" si="1"/>
        <v>415.66094774173934</v>
      </c>
      <c r="H54" s="448">
        <f t="shared" ca="1" si="2"/>
        <v>4</v>
      </c>
      <c r="I54" s="410"/>
      <c r="J54" s="447">
        <f ca="1">OFFSET('KPI Goals-Data Input'!C$9,$H54,0)</f>
        <v>4</v>
      </c>
      <c r="K54" s="447" t="str">
        <f ca="1">OFFSET('KPI Goals-Data Input'!E$9,$H54,0)</f>
        <v>Aurora Elementary (114/AU)</v>
      </c>
      <c r="L54" s="449">
        <f ca="1">OFFSET('KPI Goals-Data Input'!F$9,$H54,0)</f>
        <v>0.79400000000000004</v>
      </c>
      <c r="M54" s="450">
        <f ca="1">OFFSET('KPI Goals-Data Input'!G$9,$H54,0)</f>
        <v>3.4437736530592287</v>
      </c>
      <c r="N54" s="451">
        <f ca="1">OFFSET('KPI Goals-Data Input'!H$9,$H54,0)</f>
        <v>19698.120000000003</v>
      </c>
      <c r="O54" s="450">
        <f ca="1">OFFSET('KPI Goals-Data Input'!I$9,$H54,0)</f>
        <v>415.66094773773932</v>
      </c>
      <c r="P54" s="452">
        <f ca="1">OFFSET('KPI Goals-Data Input'!J$9,$H54,0)</f>
        <v>1</v>
      </c>
      <c r="Q54" s="453">
        <f ca="1">OFFSET('KPI Goals-Data Input'!D$9,$H54,0)</f>
        <v>1996</v>
      </c>
      <c r="R54" s="453" t="str">
        <f ca="1">OFFSET('KPI Goals-Data Input'!K$9,$H54,0)</f>
        <v>Elementary School</v>
      </c>
      <c r="S54" s="454">
        <f ca="1">OFFSET('KPI Goals-Data Input'!L$9,$H54,0)</f>
        <v>3</v>
      </c>
      <c r="T54" s="442"/>
      <c r="U54" s="25"/>
      <c r="V54" s="454">
        <f ca="1">OFFSET('KPI Goals-Data Input'!$E40,0,$E$17)</f>
        <v>21242.920000000002</v>
      </c>
      <c r="W54" s="454">
        <f ca="1">OFFSET('KPI Goals-Data Input'!$E40,0,$E$18)</f>
        <v>1</v>
      </c>
      <c r="X54" s="469"/>
      <c r="Y54" s="468"/>
      <c r="Z54" s="468"/>
      <c r="AA54" s="470"/>
      <c r="AB54" s="467"/>
      <c r="AC54" s="467"/>
      <c r="AD54" s="467"/>
      <c r="AE54" s="467"/>
      <c r="AF54" s="467"/>
      <c r="AG54" s="467"/>
      <c r="AH54" s="467"/>
      <c r="AI54" s="467"/>
      <c r="AJ54" s="467"/>
      <c r="AK54" s="467"/>
      <c r="AL54" s="467"/>
      <c r="AM54" s="6"/>
    </row>
    <row r="55" spans="2:39" ht="12.75" customHeight="1">
      <c r="B55" s="341"/>
      <c r="C55" s="348">
        <f t="shared" si="4"/>
        <v>32</v>
      </c>
      <c r="D55" s="447" t="str">
        <f>'KPI Goals-Data Input'!E41</f>
        <v>Mountain View Elementary (260/MO)</v>
      </c>
      <c r="E55" s="448">
        <f ca="1">OFFSET('KPI Goals-Data Input'!$E41,0,mySortCriteria)</f>
        <v>446.13203390944182</v>
      </c>
      <c r="F55" s="448">
        <f t="shared" ca="1" si="0"/>
        <v>446.13203394144182</v>
      </c>
      <c r="G55" s="448">
        <f t="shared" ca="1" si="1"/>
        <v>420.91309668227012</v>
      </c>
      <c r="H55" s="448">
        <f t="shared" ca="1" si="2"/>
        <v>69</v>
      </c>
      <c r="I55" s="410"/>
      <c r="J55" s="447">
        <f ca="1">OFFSET('KPI Goals-Data Input'!C$9,$H55,0)</f>
        <v>69</v>
      </c>
      <c r="K55" s="447" t="str">
        <f ca="1">OFFSET('KPI Goals-Data Input'!E$9,$H55,0)</f>
        <v>Begich Middle School (785/BE)</v>
      </c>
      <c r="L55" s="449">
        <f ca="1">OFFSET('KPI Goals-Data Input'!F$9,$H55,0)</f>
        <v>0.80600000000000005</v>
      </c>
      <c r="M55" s="450">
        <f ca="1">OFFSET('KPI Goals-Data Input'!G$9,$H55,0)</f>
        <v>2.658805289107971</v>
      </c>
      <c r="N55" s="451">
        <f ca="1">OFFSET('KPI Goals-Data Input'!H$9,$H55,0)</f>
        <v>26358.466666666664</v>
      </c>
      <c r="O55" s="450">
        <f ca="1">OFFSET('KPI Goals-Data Input'!I$9,$H55,0)</f>
        <v>420.91309661327011</v>
      </c>
      <c r="P55" s="452">
        <f ca="1">OFFSET('KPI Goals-Data Input'!J$9,$H55,0)</f>
        <v>2</v>
      </c>
      <c r="Q55" s="453">
        <f ca="1">OFFSET('KPI Goals-Data Input'!D$9,$H55,0)</f>
        <v>2007</v>
      </c>
      <c r="R55" s="453" t="str">
        <f ca="1">OFFSET('KPI Goals-Data Input'!K$9,$H55,0)</f>
        <v>Middle School</v>
      </c>
      <c r="S55" s="454">
        <f ca="1">OFFSET('KPI Goals-Data Input'!L$9,$H55,0)</f>
        <v>2.75</v>
      </c>
      <c r="T55" s="442"/>
      <c r="U55" s="25"/>
      <c r="V55" s="454">
        <f ca="1">OFFSET('KPI Goals-Data Input'!$E41,0,$E$17)</f>
        <v>21336.879999999997</v>
      </c>
      <c r="W55" s="454">
        <f ca="1">OFFSET('KPI Goals-Data Input'!$E41,0,$E$18)</f>
        <v>1</v>
      </c>
      <c r="X55" s="469"/>
      <c r="Y55" s="468"/>
      <c r="Z55" s="468"/>
      <c r="AA55" s="470"/>
      <c r="AB55" s="467"/>
      <c r="AC55" s="467"/>
      <c r="AD55" s="467"/>
      <c r="AE55" s="467"/>
      <c r="AF55" s="467"/>
      <c r="AG55" s="467"/>
      <c r="AH55" s="467"/>
      <c r="AI55" s="467"/>
      <c r="AJ55" s="467"/>
      <c r="AK55" s="467"/>
      <c r="AL55" s="467"/>
      <c r="AM55" s="6"/>
    </row>
    <row r="56" spans="2:39" ht="12.75" customHeight="1">
      <c r="B56" s="341"/>
      <c r="C56" s="348">
        <f t="shared" si="4"/>
        <v>33</v>
      </c>
      <c r="D56" s="447" t="str">
        <f>'KPI Goals-Data Input'!E42</f>
        <v>Mt. Spurr Elementary (257/SP)</v>
      </c>
      <c r="E56" s="448">
        <f ca="1">OFFSET('KPI Goals-Data Input'!$E42,0,mySortCriteria)</f>
        <v>466.74152817240662</v>
      </c>
      <c r="F56" s="448">
        <f t="shared" ref="F56:F87" ca="1" si="5">E56+$C56/1000000000</f>
        <v>466.74152820540661</v>
      </c>
      <c r="G56" s="448">
        <f t="shared" ref="G56:G87" ca="1" si="6">CHOOSE($E$8,LARGE($F$24:$F$101,$C56),SMALL($F$24:$F$101,$C56))</f>
        <v>420.91662171195406</v>
      </c>
      <c r="H56" s="448">
        <f t="shared" ref="H56:H87" ca="1" si="7">MATCH(G56,$F$24:$F$101,0)</f>
        <v>16</v>
      </c>
      <c r="I56" s="410"/>
      <c r="J56" s="447">
        <f ca="1">OFFSET('KPI Goals-Data Input'!C$9,$H56,0)</f>
        <v>16</v>
      </c>
      <c r="K56" s="447" t="str">
        <f ca="1">OFFSET('KPI Goals-Data Input'!E$9,$H56,0)</f>
        <v>Creekside Park Elementary (180/CR)</v>
      </c>
      <c r="L56" s="449">
        <f ca="1">OFFSET('KPI Goals-Data Input'!F$9,$H56,0)</f>
        <v>0.86499999999999999</v>
      </c>
      <c r="M56" s="450">
        <f ca="1">OFFSET('KPI Goals-Data Input'!G$9,$H56,0)</f>
        <v>3.1467532460289225</v>
      </c>
      <c r="N56" s="451">
        <f ca="1">OFFSET('KPI Goals-Data Input'!H$9,$H56,0)</f>
        <v>21937</v>
      </c>
      <c r="O56" s="450">
        <f ca="1">OFFSET('KPI Goals-Data Input'!I$9,$H56,0)</f>
        <v>420.91662169595406</v>
      </c>
      <c r="P56" s="452">
        <f ca="1">OFFSET('KPI Goals-Data Input'!J$9,$H56,0)</f>
        <v>1</v>
      </c>
      <c r="Q56" s="453">
        <f ca="1">OFFSET('KPI Goals-Data Input'!D$9,$H56,0)</f>
        <v>1999</v>
      </c>
      <c r="R56" s="453" t="str">
        <f ca="1">OFFSET('KPI Goals-Data Input'!K$9,$H56,0)</f>
        <v>Elementary School</v>
      </c>
      <c r="S56" s="454">
        <f ca="1">OFFSET('KPI Goals-Data Input'!L$9,$H56,0)</f>
        <v>2.25</v>
      </c>
      <c r="T56" s="442"/>
      <c r="U56" s="25"/>
      <c r="V56" s="454">
        <f ca="1">OFFSET('KPI Goals-Data Input'!$E42,0,$E$17)</f>
        <v>19000.349999999999</v>
      </c>
      <c r="W56" s="454">
        <f ca="1">OFFSET('KPI Goals-Data Input'!$E42,0,$E$18)</f>
        <v>1</v>
      </c>
      <c r="X56" s="469"/>
      <c r="Y56" s="468"/>
      <c r="Z56" s="468"/>
      <c r="AA56" s="470"/>
      <c r="AB56" s="467"/>
      <c r="AC56" s="467"/>
      <c r="AD56" s="467"/>
      <c r="AE56" s="467"/>
      <c r="AF56" s="467"/>
      <c r="AG56" s="467"/>
      <c r="AH56" s="467"/>
      <c r="AI56" s="467"/>
      <c r="AJ56" s="467"/>
      <c r="AK56" s="467"/>
      <c r="AL56" s="467"/>
      <c r="AM56" s="6"/>
    </row>
    <row r="57" spans="2:39" ht="12.75" customHeight="1">
      <c r="B57" s="341"/>
      <c r="C57" s="348">
        <f t="shared" si="4"/>
        <v>34</v>
      </c>
      <c r="D57" s="447" t="str">
        <f>'KPI Goals-Data Input'!E43</f>
        <v>Muldoon Elementary (270/MU)</v>
      </c>
      <c r="E57" s="448">
        <f ca="1">OFFSET('KPI Goals-Data Input'!$E43,0,mySortCriteria)</f>
        <v>383.11013091029196</v>
      </c>
      <c r="F57" s="448">
        <f t="shared" ca="1" si="5"/>
        <v>383.11013094429194</v>
      </c>
      <c r="G57" s="448">
        <f t="shared" ca="1" si="6"/>
        <v>421.65573001648471</v>
      </c>
      <c r="H57" s="448">
        <f t="shared" ca="1" si="7"/>
        <v>51</v>
      </c>
      <c r="I57" s="410"/>
      <c r="J57" s="447">
        <f ca="1">OFFSET('KPI Goals-Data Input'!C$9,$H57,0)</f>
        <v>51</v>
      </c>
      <c r="K57" s="447" t="str">
        <f ca="1">OFFSET('KPI Goals-Data Input'!E$9,$H57,0)</f>
        <v>Taku Elementary (365/TK)</v>
      </c>
      <c r="L57" s="449">
        <f ca="1">OFFSET('KPI Goals-Data Input'!F$9,$H57,0)</f>
        <v>0.877</v>
      </c>
      <c r="M57" s="450">
        <f ca="1">OFFSET('KPI Goals-Data Input'!G$9,$H57,0)</f>
        <v>3.343912115620514</v>
      </c>
      <c r="N57" s="451">
        <f ca="1">OFFSET('KPI Goals-Data Input'!H$9,$H57,0)</f>
        <v>20377.2</v>
      </c>
      <c r="O57" s="450">
        <f ca="1">OFFSET('KPI Goals-Data Input'!I$9,$H57,0)</f>
        <v>421.65572996548474</v>
      </c>
      <c r="P57" s="452">
        <f ca="1">OFFSET('KPI Goals-Data Input'!J$9,$H57,0)</f>
        <v>1</v>
      </c>
      <c r="Q57" s="453">
        <f ca="1">OFFSET('KPI Goals-Data Input'!D$9,$H57,0)</f>
        <v>1998</v>
      </c>
      <c r="R57" s="453" t="str">
        <f ca="1">OFFSET('KPI Goals-Data Input'!K$9,$H57,0)</f>
        <v>Elementary School</v>
      </c>
      <c r="S57" s="454">
        <f ca="1">OFFSET('KPI Goals-Data Input'!L$9,$H57,0)</f>
        <v>2</v>
      </c>
      <c r="T57" s="442"/>
      <c r="U57" s="25"/>
      <c r="V57" s="454">
        <f ca="1">OFFSET('KPI Goals-Data Input'!$E43,0,$E$17)</f>
        <v>22975.64</v>
      </c>
      <c r="W57" s="454">
        <f ca="1">OFFSET('KPI Goals-Data Input'!$E43,0,$E$18)</f>
        <v>1</v>
      </c>
      <c r="X57" s="469"/>
      <c r="Y57" s="468"/>
      <c r="Z57" s="468"/>
      <c r="AA57" s="470"/>
      <c r="AB57" s="467"/>
      <c r="AC57" s="467"/>
      <c r="AD57" s="467"/>
      <c r="AE57" s="467"/>
      <c r="AF57" s="467"/>
      <c r="AG57" s="467"/>
      <c r="AH57" s="467"/>
      <c r="AI57" s="467"/>
      <c r="AJ57" s="467"/>
      <c r="AK57" s="467"/>
      <c r="AL57" s="467"/>
      <c r="AM57" s="6"/>
    </row>
    <row r="58" spans="2:39" ht="12.75" customHeight="1">
      <c r="B58" s="341"/>
      <c r="C58" s="348">
        <f t="shared" si="4"/>
        <v>35</v>
      </c>
      <c r="D58" s="447" t="str">
        <f>'KPI Goals-Data Input'!E44</f>
        <v>North Star Elementary (280/NO)</v>
      </c>
      <c r="E58" s="448">
        <f ca="1">OFFSET('KPI Goals-Data Input'!$E44,0,mySortCriteria)</f>
        <v>523.77473037110371</v>
      </c>
      <c r="F58" s="448">
        <f t="shared" ca="1" si="5"/>
        <v>523.77473040610369</v>
      </c>
      <c r="G58" s="448">
        <f t="shared" ca="1" si="6"/>
        <v>421.83955315574542</v>
      </c>
      <c r="H58" s="448">
        <f t="shared" ca="1" si="7"/>
        <v>30</v>
      </c>
      <c r="I58" s="410"/>
      <c r="J58" s="447">
        <f ca="1">OFFSET('KPI Goals-Data Input'!C$9,$H58,0)</f>
        <v>30</v>
      </c>
      <c r="K58" s="447" t="str">
        <f ca="1">OFFSET('KPI Goals-Data Input'!E$9,$H58,0)</f>
        <v>Lake Hood Elementary (248/LH)</v>
      </c>
      <c r="L58" s="449">
        <f ca="1">OFFSET('KPI Goals-Data Input'!F$9,$H58,0)</f>
        <v>0.85599999999999998</v>
      </c>
      <c r="M58" s="450">
        <f ca="1">OFFSET('KPI Goals-Data Input'!G$9,$H58,0)</f>
        <v>3.1197154495934392</v>
      </c>
      <c r="N58" s="451">
        <f ca="1">OFFSET('KPI Goals-Data Input'!H$9,$H58,0)</f>
        <v>22175.64</v>
      </c>
      <c r="O58" s="450">
        <f ca="1">OFFSET('KPI Goals-Data Input'!I$9,$H58,0)</f>
        <v>421.8395531257454</v>
      </c>
      <c r="P58" s="452">
        <f ca="1">OFFSET('KPI Goals-Data Input'!J$9,$H58,0)</f>
        <v>1</v>
      </c>
      <c r="Q58" s="453">
        <f ca="1">OFFSET('KPI Goals-Data Input'!D$9,$H58,0)</f>
        <v>1996</v>
      </c>
      <c r="R58" s="453" t="str">
        <f ca="1">OFFSET('KPI Goals-Data Input'!K$9,$H58,0)</f>
        <v>Elementary School</v>
      </c>
      <c r="S58" s="454">
        <f ca="1">OFFSET('KPI Goals-Data Input'!L$9,$H58,0)</f>
        <v>2.25</v>
      </c>
      <c r="T58" s="442"/>
      <c r="U58" s="25"/>
      <c r="V58" s="454">
        <f ca="1">OFFSET('KPI Goals-Data Input'!$E44,0,$E$17)</f>
        <v>23368.866666666669</v>
      </c>
      <c r="W58" s="454">
        <f ca="1">OFFSET('KPI Goals-Data Input'!$E44,0,$E$18)</f>
        <v>1</v>
      </c>
      <c r="X58" s="469"/>
      <c r="Y58" s="468"/>
      <c r="Z58" s="468"/>
      <c r="AA58" s="470"/>
      <c r="AB58" s="467"/>
      <c r="AC58" s="467"/>
      <c r="AD58" s="467"/>
      <c r="AE58" s="467"/>
      <c r="AF58" s="467"/>
      <c r="AG58" s="467"/>
      <c r="AH58" s="467"/>
      <c r="AI58" s="467"/>
      <c r="AJ58" s="467"/>
      <c r="AK58" s="467"/>
      <c r="AL58" s="467"/>
      <c r="AM58" s="6"/>
    </row>
    <row r="59" spans="2:39" ht="12.75" customHeight="1">
      <c r="B59" s="341"/>
      <c r="C59" s="348">
        <f t="shared" si="4"/>
        <v>36</v>
      </c>
      <c r="D59" s="447" t="str">
        <f>'KPI Goals-Data Input'!E45</f>
        <v>Northern Lights ABC K-8 School (290/NL)</v>
      </c>
      <c r="E59" s="448">
        <f ca="1">OFFSET('KPI Goals-Data Input'!$E45,0,mySortCriteria)</f>
        <v>280.31477598307231</v>
      </c>
      <c r="F59" s="448">
        <f t="shared" ca="1" si="5"/>
        <v>280.31477601907233</v>
      </c>
      <c r="G59" s="448">
        <f t="shared" ca="1" si="6"/>
        <v>424.834733741609</v>
      </c>
      <c r="H59" s="448">
        <f t="shared" ca="1" si="7"/>
        <v>31</v>
      </c>
      <c r="I59" s="410"/>
      <c r="J59" s="447">
        <f ca="1">OFFSET('KPI Goals-Data Input'!C$9,$H59,0)</f>
        <v>31</v>
      </c>
      <c r="K59" s="447" t="str">
        <f ca="1">OFFSET('KPI Goals-Data Input'!E$9,$H59,0)</f>
        <v>Lake Otis Elementary (250/LA)</v>
      </c>
      <c r="L59" s="449">
        <f ca="1">OFFSET('KPI Goals-Data Input'!F$9,$H59,0)</f>
        <v>0.91800000000000004</v>
      </c>
      <c r="M59" s="450">
        <f ca="1">OFFSET('KPI Goals-Data Input'!G$9,$H59,0)</f>
        <v>3.2318199648463777</v>
      </c>
      <c r="N59" s="451">
        <f ca="1">OFFSET('KPI Goals-Data Input'!H$9,$H59,0)</f>
        <v>21242.920000000002</v>
      </c>
      <c r="O59" s="450">
        <f ca="1">OFFSET('KPI Goals-Data Input'!I$9,$H59,0)</f>
        <v>424.83473371060899</v>
      </c>
      <c r="P59" s="452">
        <f ca="1">OFFSET('KPI Goals-Data Input'!J$9,$H59,0)</f>
        <v>1</v>
      </c>
      <c r="Q59" s="453">
        <f ca="1">OFFSET('KPI Goals-Data Input'!D$9,$H59,0)</f>
        <v>1990</v>
      </c>
      <c r="R59" s="453" t="str">
        <f ca="1">OFFSET('KPI Goals-Data Input'!K$9,$H59,0)</f>
        <v>Elementary School</v>
      </c>
      <c r="S59" s="454">
        <f ca="1">OFFSET('KPI Goals-Data Input'!L$9,$H59,0)</f>
        <v>1.75</v>
      </c>
      <c r="T59" s="442"/>
      <c r="U59" s="25"/>
      <c r="V59" s="454">
        <f ca="1">OFFSET('KPI Goals-Data Input'!$E45,0,$E$17)</f>
        <v>22175.64</v>
      </c>
      <c r="W59" s="454">
        <f ca="1">OFFSET('KPI Goals-Data Input'!$E45,0,$E$18)</f>
        <v>1</v>
      </c>
      <c r="X59" s="469"/>
      <c r="Y59" s="468"/>
      <c r="Z59" s="468"/>
      <c r="AA59" s="470"/>
      <c r="AB59" s="467"/>
      <c r="AC59" s="467"/>
      <c r="AD59" s="467"/>
      <c r="AE59" s="467"/>
      <c r="AF59" s="467"/>
      <c r="AG59" s="467"/>
      <c r="AH59" s="467"/>
      <c r="AI59" s="467"/>
      <c r="AJ59" s="467"/>
      <c r="AK59" s="467"/>
      <c r="AL59" s="467"/>
      <c r="AM59" s="6"/>
    </row>
    <row r="60" spans="2:39" ht="12.75" customHeight="1">
      <c r="B60" s="341"/>
      <c r="C60" s="348">
        <f t="shared" si="4"/>
        <v>37</v>
      </c>
      <c r="D60" s="447" t="str">
        <f>'KPI Goals-Data Input'!E46</f>
        <v>Northwood Elementary (300/NW)</v>
      </c>
      <c r="E60" s="448">
        <f ca="1">OFFSET('KPI Goals-Data Input'!$E46,0,mySortCriteria)</f>
        <v>475.87774255221109</v>
      </c>
      <c r="F60" s="448">
        <f t="shared" ca="1" si="5"/>
        <v>475.8777425892111</v>
      </c>
      <c r="G60" s="448">
        <f t="shared" ca="1" si="6"/>
        <v>425.7092263985233</v>
      </c>
      <c r="H60" s="448">
        <f t="shared" ca="1" si="7"/>
        <v>48</v>
      </c>
      <c r="I60" s="410"/>
      <c r="J60" s="447">
        <f ca="1">OFFSET('KPI Goals-Data Input'!C$9,$H60,0)</f>
        <v>48</v>
      </c>
      <c r="K60" s="447" t="str">
        <f ca="1">OFFSET('KPI Goals-Data Input'!E$9,$H60,0)</f>
        <v>Scenic Park Elementary (360/SC)</v>
      </c>
      <c r="L60" s="449">
        <f ca="1">OFFSET('KPI Goals-Data Input'!F$9,$H60,0)</f>
        <v>0.93400000000000005</v>
      </c>
      <c r="M60" s="450">
        <f ca="1">OFFSET('KPI Goals-Data Input'!G$9,$H60,0)</f>
        <v>3.660552307731558</v>
      </c>
      <c r="N60" s="451">
        <f ca="1">OFFSET('KPI Goals-Data Input'!H$9,$H60,0)</f>
        <v>18328.32</v>
      </c>
      <c r="O60" s="450">
        <f ca="1">OFFSET('KPI Goals-Data Input'!I$9,$H60,0)</f>
        <v>425.70922635052329</v>
      </c>
      <c r="P60" s="452">
        <f ca="1">OFFSET('KPI Goals-Data Input'!J$9,$H60,0)</f>
        <v>1</v>
      </c>
      <c r="Q60" s="453">
        <f ca="1">OFFSET('KPI Goals-Data Input'!D$9,$H60,0)</f>
        <v>1998</v>
      </c>
      <c r="R60" s="453" t="str">
        <f ca="1">OFFSET('KPI Goals-Data Input'!K$9,$H60,0)</f>
        <v>Elementary School</v>
      </c>
      <c r="S60" s="454">
        <f ca="1">OFFSET('KPI Goals-Data Input'!L$9,$H60,0)</f>
        <v>1.5</v>
      </c>
      <c r="T60" s="442"/>
      <c r="U60" s="25"/>
      <c r="V60" s="454">
        <f ca="1">OFFSET('KPI Goals-Data Input'!$E46,0,$E$17)</f>
        <v>22801.4</v>
      </c>
      <c r="W60" s="454">
        <f ca="1">OFFSET('KPI Goals-Data Input'!$E46,0,$E$18)</f>
        <v>1</v>
      </c>
      <c r="X60" s="469"/>
      <c r="Y60" s="468"/>
      <c r="Z60" s="468"/>
      <c r="AA60" s="470"/>
      <c r="AB60" s="467"/>
      <c r="AC60" s="467"/>
      <c r="AD60" s="467"/>
      <c r="AE60" s="467"/>
      <c r="AF60" s="467"/>
      <c r="AG60" s="467"/>
      <c r="AH60" s="467"/>
      <c r="AI60" s="467"/>
      <c r="AJ60" s="467"/>
      <c r="AK60" s="467"/>
      <c r="AL60" s="467"/>
      <c r="AM60" s="6"/>
    </row>
    <row r="61" spans="2:39" ht="12.75" customHeight="1">
      <c r="B61" s="341"/>
      <c r="C61" s="348">
        <f t="shared" si="4"/>
        <v>38</v>
      </c>
      <c r="D61" s="447" t="str">
        <f>'KPI Goals-Data Input'!E47</f>
        <v>Nunaka Valley Elementary (310/NU)</v>
      </c>
      <c r="E61" s="448">
        <f ca="1">OFFSET('KPI Goals-Data Input'!$E47,0,mySortCriteria)</f>
        <v>622.72389193317542</v>
      </c>
      <c r="F61" s="448">
        <f t="shared" ca="1" si="5"/>
        <v>622.72389197117548</v>
      </c>
      <c r="G61" s="448">
        <f t="shared" ca="1" si="6"/>
        <v>425.80173714815862</v>
      </c>
      <c r="H61" s="448">
        <f t="shared" ca="1" si="7"/>
        <v>10</v>
      </c>
      <c r="I61" s="410"/>
      <c r="J61" s="447">
        <f ca="1">OFFSET('KPI Goals-Data Input'!C$9,$H61,0)</f>
        <v>10</v>
      </c>
      <c r="K61" s="447" t="str">
        <f ca="1">OFFSET('KPI Goals-Data Input'!E$9,$H61,0)</f>
        <v>Campbell Elementary (130/CA)</v>
      </c>
      <c r="L61" s="449">
        <f ca="1">OFFSET('KPI Goals-Data Input'!F$9,$H61,0)</f>
        <v>0.92900000000000005</v>
      </c>
      <c r="M61" s="450">
        <f ca="1">OFFSET('KPI Goals-Data Input'!G$9,$H61,0)</f>
        <v>3.1264672475249196</v>
      </c>
      <c r="N61" s="451">
        <f ca="1">OFFSET('KPI Goals-Data Input'!H$9,$H61,0)</f>
        <v>22117.68</v>
      </c>
      <c r="O61" s="450">
        <f ca="1">OFFSET('KPI Goals-Data Input'!I$9,$H61,0)</f>
        <v>425.80173713815861</v>
      </c>
      <c r="P61" s="452">
        <f ca="1">OFFSET('KPI Goals-Data Input'!J$9,$H61,0)</f>
        <v>1</v>
      </c>
      <c r="Q61" s="453">
        <f ca="1">OFFSET('KPI Goals-Data Input'!D$9,$H61,0)</f>
        <v>1995</v>
      </c>
      <c r="R61" s="453" t="str">
        <f ca="1">OFFSET('KPI Goals-Data Input'!K$9,$H61,0)</f>
        <v>Elementary School</v>
      </c>
      <c r="S61" s="454">
        <f ca="1">OFFSET('KPI Goals-Data Input'!L$9,$H61,0)</f>
        <v>1.5</v>
      </c>
      <c r="T61" s="442"/>
      <c r="U61" s="25"/>
      <c r="V61" s="454">
        <f ca="1">OFFSET('KPI Goals-Data Input'!$E47,0,$E$17)</f>
        <v>15876</v>
      </c>
      <c r="W61" s="454">
        <f ca="1">OFFSET('KPI Goals-Data Input'!$E47,0,$E$18)</f>
        <v>1</v>
      </c>
      <c r="X61" s="469"/>
      <c r="Y61" s="468"/>
      <c r="Z61" s="468"/>
      <c r="AA61" s="470"/>
      <c r="AB61" s="467"/>
      <c r="AC61" s="467"/>
      <c r="AD61" s="467"/>
      <c r="AE61" s="467"/>
      <c r="AF61" s="467"/>
      <c r="AG61" s="467"/>
      <c r="AH61" s="467"/>
      <c r="AI61" s="467"/>
      <c r="AJ61" s="467"/>
      <c r="AK61" s="467"/>
      <c r="AL61" s="467"/>
      <c r="AM61" s="6"/>
    </row>
    <row r="62" spans="2:39" ht="12.75" customHeight="1">
      <c r="B62" s="341"/>
      <c r="C62" s="348">
        <f t="shared" si="4"/>
        <v>39</v>
      </c>
      <c r="D62" s="447" t="str">
        <f>'KPI Goals-Data Input'!E48</f>
        <v>Ocean View Elementary (315/0C)</v>
      </c>
      <c r="E62" s="448">
        <f ca="1">OFFSET('KPI Goals-Data Input'!$E48,0,mySortCriteria)</f>
        <v>388.8116739172994</v>
      </c>
      <c r="F62" s="448">
        <f t="shared" ca="1" si="5"/>
        <v>388.81167395629939</v>
      </c>
      <c r="G62" s="448">
        <f t="shared" ca="1" si="6"/>
        <v>428.63604388461818</v>
      </c>
      <c r="H62" s="448">
        <f t="shared" ca="1" si="7"/>
        <v>17</v>
      </c>
      <c r="I62" s="410"/>
      <c r="J62" s="447">
        <f ca="1">OFFSET('KPI Goals-Data Input'!C$9,$H62,0)</f>
        <v>17</v>
      </c>
      <c r="K62" s="447" t="str">
        <f ca="1">OFFSET('KPI Goals-Data Input'!E$9,$H62,0)</f>
        <v>Denali Elementary (190/DE)</v>
      </c>
      <c r="L62" s="449">
        <f ca="1">OFFSET('KPI Goals-Data Input'!F$9,$H62,0)</f>
        <v>0.80900000000000005</v>
      </c>
      <c r="M62" s="450">
        <f ca="1">OFFSET('KPI Goals-Data Input'!G$9,$H62,0)</f>
        <v>3.0658224547473285</v>
      </c>
      <c r="N62" s="451">
        <f ca="1">OFFSET('KPI Goals-Data Input'!H$9,$H62,0)</f>
        <v>22649.4</v>
      </c>
      <c r="O62" s="450">
        <f ca="1">OFFSET('KPI Goals-Data Input'!I$9,$H62,0)</f>
        <v>428.63604386761818</v>
      </c>
      <c r="P62" s="452">
        <f ca="1">OFFSET('KPI Goals-Data Input'!J$9,$H62,0)</f>
        <v>1</v>
      </c>
      <c r="Q62" s="453">
        <f ca="1">OFFSET('KPI Goals-Data Input'!D$9,$H62,0)</f>
        <v>2004</v>
      </c>
      <c r="R62" s="453" t="str">
        <f ca="1">OFFSET('KPI Goals-Data Input'!K$9,$H62,0)</f>
        <v>Elementary School</v>
      </c>
      <c r="S62" s="454">
        <f ca="1">OFFSET('KPI Goals-Data Input'!L$9,$H62,0)</f>
        <v>2.75</v>
      </c>
      <c r="T62" s="442"/>
      <c r="U62" s="25"/>
      <c r="V62" s="454">
        <f ca="1">OFFSET('KPI Goals-Data Input'!$E48,0,$E$17)</f>
        <v>22304.959999999999</v>
      </c>
      <c r="W62" s="454">
        <f ca="1">OFFSET('KPI Goals-Data Input'!$E48,0,$E$18)</f>
        <v>1</v>
      </c>
      <c r="X62" s="469"/>
      <c r="Y62" s="468"/>
      <c r="Z62" s="468"/>
      <c r="AA62" s="470"/>
      <c r="AB62" s="467"/>
      <c r="AC62" s="467"/>
      <c r="AD62" s="467"/>
      <c r="AE62" s="467"/>
      <c r="AF62" s="467"/>
      <c r="AG62" s="467"/>
      <c r="AH62" s="467"/>
      <c r="AI62" s="467"/>
      <c r="AJ62" s="467"/>
      <c r="AK62" s="467"/>
      <c r="AL62" s="467"/>
      <c r="AM62" s="6"/>
    </row>
    <row r="63" spans="2:39" ht="12.75" customHeight="1">
      <c r="B63" s="341"/>
      <c r="C63" s="348">
        <f t="shared" si="4"/>
        <v>40</v>
      </c>
      <c r="D63" s="447" t="str">
        <f>'KPI Goals-Data Input'!E49</f>
        <v>O'Malley Elementary (320/OM)</v>
      </c>
      <c r="E63" s="448">
        <f ca="1">OFFSET('KPI Goals-Data Input'!$E49,0,mySortCriteria)</f>
        <v>547.08253528877594</v>
      </c>
      <c r="F63" s="448">
        <f t="shared" ca="1" si="5"/>
        <v>547.08253532877598</v>
      </c>
      <c r="G63" s="448">
        <f t="shared" ca="1" si="6"/>
        <v>430.84797873506415</v>
      </c>
      <c r="H63" s="448">
        <f t="shared" ca="1" si="7"/>
        <v>1</v>
      </c>
      <c r="I63" s="410"/>
      <c r="J63" s="447">
        <f ca="1">OFFSET('KPI Goals-Data Input'!C$9,$H63,0)</f>
        <v>1</v>
      </c>
      <c r="K63" s="447" t="str">
        <f ca="1">OFFSET('KPI Goals-Data Input'!E$9,$H63,0)</f>
        <v>Abbott Loop Elementary (100/AB)</v>
      </c>
      <c r="L63" s="449">
        <f ca="1">OFFSET('KPI Goals-Data Input'!F$9,$H63,0)</f>
        <v>0.81100000000000005</v>
      </c>
      <c r="M63" s="450">
        <f ca="1">OFFSET('KPI Goals-Data Input'!G$9,$H63,0)</f>
        <v>3.1617867002824536</v>
      </c>
      <c r="N63" s="451">
        <f ca="1">OFFSET('KPI Goals-Data Input'!H$9,$H63,0)</f>
        <v>21802.760000000002</v>
      </c>
      <c r="O63" s="450">
        <f ca="1">OFFSET('KPI Goals-Data Input'!I$9,$H63,0)</f>
        <v>430.84797873406416</v>
      </c>
      <c r="P63" s="452">
        <f ca="1">OFFSET('KPI Goals-Data Input'!J$9,$H63,0)</f>
        <v>1</v>
      </c>
      <c r="Q63" s="453">
        <f ca="1">OFFSET('KPI Goals-Data Input'!D$9,$H63,0)</f>
        <v>1991</v>
      </c>
      <c r="R63" s="453" t="str">
        <f ca="1">OFFSET('KPI Goals-Data Input'!K$9,$H63,0)</f>
        <v>Elementary School</v>
      </c>
      <c r="S63" s="454">
        <f ca="1">OFFSET('KPI Goals-Data Input'!L$9,$H63,0)</f>
        <v>2.75</v>
      </c>
      <c r="T63" s="442"/>
      <c r="U63" s="25"/>
      <c r="V63" s="454">
        <f ca="1">OFFSET('KPI Goals-Data Input'!$E49,0,$E$17)</f>
        <v>18091.079999999998</v>
      </c>
      <c r="W63" s="454">
        <f ca="1">OFFSET('KPI Goals-Data Input'!$E49,0,$E$18)</f>
        <v>1</v>
      </c>
      <c r="X63" s="469"/>
      <c r="Y63" s="468"/>
      <c r="Z63" s="468"/>
      <c r="AA63" s="470"/>
      <c r="AB63" s="467"/>
      <c r="AC63" s="467"/>
      <c r="AD63" s="467"/>
      <c r="AE63" s="467"/>
      <c r="AF63" s="467"/>
      <c r="AG63" s="467"/>
      <c r="AH63" s="467"/>
      <c r="AI63" s="467"/>
      <c r="AJ63" s="467"/>
      <c r="AK63" s="467"/>
      <c r="AL63" s="467"/>
      <c r="AM63" s="6"/>
    </row>
    <row r="64" spans="2:39" ht="12.75" customHeight="1">
      <c r="B64" s="341"/>
      <c r="C64" s="348">
        <f t="shared" si="4"/>
        <v>41</v>
      </c>
      <c r="D64" s="447" t="str">
        <f>'KPI Goals-Data Input'!E50</f>
        <v>Orion Elementary School (324/ORI)</v>
      </c>
      <c r="E64" s="448">
        <f ca="1">OFFSET('KPI Goals-Data Input'!$E50,0,mySortCriteria)</f>
        <v>455.12261605157073</v>
      </c>
      <c r="F64" s="448">
        <f t="shared" ca="1" si="5"/>
        <v>455.12261609257075</v>
      </c>
      <c r="G64" s="448">
        <f t="shared" ca="1" si="6"/>
        <v>432.51060735598719</v>
      </c>
      <c r="H64" s="448">
        <f t="shared" ca="1" si="7"/>
        <v>2</v>
      </c>
      <c r="I64" s="410"/>
      <c r="J64" s="447">
        <f ca="1">OFFSET('KPI Goals-Data Input'!C$9,$H64,0)</f>
        <v>2</v>
      </c>
      <c r="K64" s="447" t="str">
        <f ca="1">OFFSET('KPI Goals-Data Input'!E$9,$H64,0)</f>
        <v>Airport Heights Elementary (110/AI)</v>
      </c>
      <c r="L64" s="449">
        <f ca="1">OFFSET('KPI Goals-Data Input'!F$9,$H64,0)</f>
        <v>0.88800000000000001</v>
      </c>
      <c r="M64" s="450">
        <f ca="1">OFFSET('KPI Goals-Data Input'!G$9,$H64,0)</f>
        <v>3.639356883072117</v>
      </c>
      <c r="N64" s="451">
        <f ca="1">OFFSET('KPI Goals-Data Input'!H$9,$H64,0)</f>
        <v>19252.5</v>
      </c>
      <c r="O64" s="450">
        <f ca="1">OFFSET('KPI Goals-Data Input'!I$9,$H64,0)</f>
        <v>432.51060735398721</v>
      </c>
      <c r="P64" s="452">
        <f ca="1">OFFSET('KPI Goals-Data Input'!J$9,$H64,0)</f>
        <v>1</v>
      </c>
      <c r="Q64" s="453">
        <f ca="1">OFFSET('KPI Goals-Data Input'!D$9,$H64,0)</f>
        <v>1973</v>
      </c>
      <c r="R64" s="453" t="str">
        <f ca="1">OFFSET('KPI Goals-Data Input'!K$9,$H64,0)</f>
        <v>Elementary School</v>
      </c>
      <c r="S64" s="454">
        <f ca="1">OFFSET('KPI Goals-Data Input'!L$9,$H64,0)</f>
        <v>2</v>
      </c>
      <c r="T64" s="442"/>
      <c r="U64" s="25"/>
      <c r="V64" s="454">
        <f ca="1">OFFSET('KPI Goals-Data Input'!$E50,0,$E$17)</f>
        <v>24746.399999999998</v>
      </c>
      <c r="W64" s="454">
        <f ca="1">OFFSET('KPI Goals-Data Input'!$E50,0,$E$18)</f>
        <v>1</v>
      </c>
      <c r="X64" s="469"/>
      <c r="Y64" s="468"/>
      <c r="Z64" s="468"/>
      <c r="AA64" s="470"/>
      <c r="AB64" s="467"/>
      <c r="AC64" s="467"/>
      <c r="AD64" s="467"/>
      <c r="AE64" s="467"/>
      <c r="AF64" s="467"/>
      <c r="AG64" s="467"/>
      <c r="AH64" s="467"/>
      <c r="AI64" s="467"/>
      <c r="AJ64" s="467"/>
      <c r="AK64" s="467"/>
      <c r="AL64" s="467"/>
      <c r="AM64" s="6"/>
    </row>
    <row r="65" spans="2:39" ht="12.75" customHeight="1">
      <c r="B65" s="341"/>
      <c r="C65" s="348">
        <f t="shared" si="4"/>
        <v>42</v>
      </c>
      <c r="D65" s="447" t="str">
        <f>'KPI Goals-Data Input'!E51</f>
        <v>Ptarmigan Elementary (328/PT)</v>
      </c>
      <c r="E65" s="448">
        <f ca="1">OFFSET('KPI Goals-Data Input'!$E51,0,mySortCriteria)</f>
        <v>391.34649552481545</v>
      </c>
      <c r="F65" s="448">
        <f t="shared" ca="1" si="5"/>
        <v>391.34649556681546</v>
      </c>
      <c r="G65" s="448">
        <f t="shared" ca="1" si="6"/>
        <v>433.14741020222391</v>
      </c>
      <c r="H65" s="448">
        <f t="shared" ca="1" si="7"/>
        <v>9</v>
      </c>
      <c r="I65" s="410"/>
      <c r="J65" s="447">
        <f ca="1">OFFSET('KPI Goals-Data Input'!C$9,$H65,0)</f>
        <v>9</v>
      </c>
      <c r="K65" s="447" t="str">
        <f ca="1">OFFSET('KPI Goals-Data Input'!E$9,$H65,0)</f>
        <v>Bowman Elementary (125/WB)</v>
      </c>
      <c r="L65" s="449">
        <f ca="1">OFFSET('KPI Goals-Data Input'!F$9,$H65,0)</f>
        <v>0</v>
      </c>
      <c r="M65" s="450">
        <f ca="1">OFFSET('KPI Goals-Data Input'!G$9,$H65,0)</f>
        <v>3.2794052515316348</v>
      </c>
      <c r="N65" s="451">
        <f ca="1">OFFSET('KPI Goals-Data Input'!H$9,$H65,0)</f>
        <v>20252.433333333334</v>
      </c>
      <c r="O65" s="450">
        <f ca="1">OFFSET('KPI Goals-Data Input'!I$9,$H65,0)</f>
        <v>433.14741019322389</v>
      </c>
      <c r="P65" s="452">
        <f ca="1">OFFSET('KPI Goals-Data Input'!J$9,$H65,0)</f>
        <v>1</v>
      </c>
      <c r="Q65" s="453">
        <f ca="1">OFFSET('KPI Goals-Data Input'!D$9,$H65,0)</f>
        <v>1991</v>
      </c>
      <c r="R65" s="453" t="str">
        <f ca="1">OFFSET('KPI Goals-Data Input'!K$9,$H65,0)</f>
        <v>Elementary School</v>
      </c>
      <c r="S65" s="454">
        <f ca="1">OFFSET('KPI Goals-Data Input'!L$9,$H65,0)</f>
        <v>0</v>
      </c>
      <c r="T65" s="442"/>
      <c r="U65" s="25"/>
      <c r="V65" s="454">
        <f ca="1">OFFSET('KPI Goals-Data Input'!$E51,0,$E$17)</f>
        <v>19965.68</v>
      </c>
      <c r="W65" s="454">
        <f ca="1">OFFSET('KPI Goals-Data Input'!$E51,0,$E$18)</f>
        <v>1</v>
      </c>
      <c r="X65" s="469"/>
      <c r="Y65" s="468"/>
      <c r="Z65" s="468"/>
      <c r="AA65" s="470"/>
      <c r="AB65" s="467"/>
      <c r="AC65" s="467"/>
      <c r="AD65" s="467"/>
      <c r="AE65" s="467"/>
      <c r="AF65" s="467"/>
      <c r="AG65" s="467"/>
      <c r="AH65" s="467"/>
      <c r="AI65" s="467"/>
      <c r="AJ65" s="467"/>
      <c r="AK65" s="467"/>
      <c r="AL65" s="467"/>
      <c r="AM65" s="6"/>
    </row>
    <row r="66" spans="2:39" ht="12.75" customHeight="1">
      <c r="B66" s="341"/>
      <c r="C66" s="348">
        <f t="shared" si="4"/>
        <v>43</v>
      </c>
      <c r="D66" s="447" t="str">
        <f>'KPI Goals-Data Input'!E52</f>
        <v>Rabbit Creek Elementary (330/RA)</v>
      </c>
      <c r="E66" s="448">
        <f ca="1">OFFSET('KPI Goals-Data Input'!$E52,0,mySortCriteria)</f>
        <v>407.37331379824082</v>
      </c>
      <c r="F66" s="448">
        <f t="shared" ca="1" si="5"/>
        <v>407.37331384124082</v>
      </c>
      <c r="G66" s="448">
        <f t="shared" ca="1" si="6"/>
        <v>436.79515258475624</v>
      </c>
      <c r="H66" s="448">
        <f t="shared" ca="1" si="7"/>
        <v>77</v>
      </c>
      <c r="I66" s="410"/>
      <c r="J66" s="447">
        <f ca="1">OFFSET('KPI Goals-Data Input'!C$9,$H66,0)</f>
        <v>77</v>
      </c>
      <c r="K66" s="447" t="str">
        <f ca="1">OFFSET('KPI Goals-Data Input'!E$9,$H66,0)</f>
        <v>Romig Middle School (760/RO)</v>
      </c>
      <c r="L66" s="449">
        <f ca="1">OFFSET('KPI Goals-Data Input'!F$9,$H66,0)</f>
        <v>0.88400000000000001</v>
      </c>
      <c r="M66" s="450">
        <f ca="1">OFFSET('KPI Goals-Data Input'!G$9,$H66,0)</f>
        <v>2.708403301881344</v>
      </c>
      <c r="N66" s="451">
        <f ca="1">OFFSET('KPI Goals-Data Input'!H$9,$H66,0)</f>
        <v>26233.911111111112</v>
      </c>
      <c r="O66" s="450">
        <f ca="1">OFFSET('KPI Goals-Data Input'!I$9,$H66,0)</f>
        <v>436.79515250775626</v>
      </c>
      <c r="P66" s="452">
        <f ca="1">OFFSET('KPI Goals-Data Input'!J$9,$H66,0)</f>
        <v>2</v>
      </c>
      <c r="Q66" s="453">
        <f ca="1">OFFSET('KPI Goals-Data Input'!D$9,$H66,0)</f>
        <v>1995</v>
      </c>
      <c r="R66" s="453" t="str">
        <f ca="1">OFFSET('KPI Goals-Data Input'!K$9,$H66,0)</f>
        <v>Middle School</v>
      </c>
      <c r="S66" s="454">
        <f ca="1">OFFSET('KPI Goals-Data Input'!L$9,$H66,0)</f>
        <v>2</v>
      </c>
      <c r="T66" s="442"/>
      <c r="U66" s="25"/>
      <c r="V66" s="454">
        <f ca="1">OFFSET('KPI Goals-Data Input'!$E52,0,$E$17)</f>
        <v>21187.879999999997</v>
      </c>
      <c r="W66" s="454">
        <f ca="1">OFFSET('KPI Goals-Data Input'!$E52,0,$E$18)</f>
        <v>1</v>
      </c>
      <c r="X66" s="469"/>
      <c r="Y66" s="468"/>
      <c r="Z66" s="468"/>
      <c r="AA66" s="470"/>
      <c r="AB66" s="467"/>
      <c r="AC66" s="467"/>
      <c r="AD66" s="467"/>
      <c r="AE66" s="467"/>
      <c r="AF66" s="467"/>
      <c r="AG66" s="467"/>
      <c r="AH66" s="467"/>
      <c r="AI66" s="467"/>
      <c r="AJ66" s="467"/>
      <c r="AK66" s="467"/>
      <c r="AL66" s="467"/>
      <c r="AM66" s="6"/>
    </row>
    <row r="67" spans="2:39" ht="12.75" customHeight="1">
      <c r="B67" s="341"/>
      <c r="C67" s="348">
        <f t="shared" si="4"/>
        <v>44</v>
      </c>
      <c r="D67" s="447" t="str">
        <f>'KPI Goals-Data Input'!E53</f>
        <v>Ravenwood Elementary (335/RW)</v>
      </c>
      <c r="E67" s="448">
        <f ca="1">OFFSET('KPI Goals-Data Input'!$E53,0,mySortCriteria)</f>
        <v>389.44473371442945</v>
      </c>
      <c r="F67" s="448">
        <f t="shared" ca="1" si="5"/>
        <v>389.44473375842944</v>
      </c>
      <c r="G67" s="448">
        <f t="shared" ca="1" si="6"/>
        <v>437.02817731598253</v>
      </c>
      <c r="H67" s="448">
        <f t="shared" ca="1" si="7"/>
        <v>15</v>
      </c>
      <c r="I67" s="410"/>
      <c r="J67" s="447">
        <f ca="1">OFFSET('KPI Goals-Data Input'!C$9,$H67,0)</f>
        <v>15</v>
      </c>
      <c r="K67" s="447" t="str">
        <f ca="1">OFFSET('KPI Goals-Data Input'!E$9,$H67,0)</f>
        <v>College Gate Elementary (174/CO)</v>
      </c>
      <c r="L67" s="449">
        <f ca="1">OFFSET('KPI Goals-Data Input'!F$9,$H67,0)</f>
        <v>0.77400000000000002</v>
      </c>
      <c r="M67" s="450">
        <f ca="1">OFFSET('KPI Goals-Data Input'!G$9,$H67,0)</f>
        <v>3.1868811720874302</v>
      </c>
      <c r="N67" s="451">
        <f ca="1">OFFSET('KPI Goals-Data Input'!H$9,$H67,0)</f>
        <v>21612.239999999998</v>
      </c>
      <c r="O67" s="450">
        <f ca="1">OFFSET('KPI Goals-Data Input'!I$9,$H67,0)</f>
        <v>437.02817730098252</v>
      </c>
      <c r="P67" s="452">
        <f ca="1">OFFSET('KPI Goals-Data Input'!J$9,$H67,0)</f>
        <v>1</v>
      </c>
      <c r="Q67" s="453">
        <f ca="1">OFFSET('KPI Goals-Data Input'!D$9,$H67,0)</f>
        <v>1995</v>
      </c>
      <c r="R67" s="453" t="str">
        <f ca="1">OFFSET('KPI Goals-Data Input'!K$9,$H67,0)</f>
        <v>Elementary School</v>
      </c>
      <c r="S67" s="454">
        <f ca="1">OFFSET('KPI Goals-Data Input'!L$9,$H67,0)</f>
        <v>3.25</v>
      </c>
      <c r="T67" s="442"/>
      <c r="U67" s="25"/>
      <c r="V67" s="454">
        <f ca="1">OFFSET('KPI Goals-Data Input'!$E53,0,$E$17)</f>
        <v>18457.599999999999</v>
      </c>
      <c r="W67" s="454">
        <f ca="1">OFFSET('KPI Goals-Data Input'!$E53,0,$E$18)</f>
        <v>1</v>
      </c>
      <c r="X67" s="469"/>
      <c r="Y67" s="468"/>
      <c r="Z67" s="468"/>
      <c r="AA67" s="470"/>
      <c r="AB67" s="467"/>
      <c r="AC67" s="467"/>
      <c r="AD67" s="467"/>
      <c r="AE67" s="467"/>
      <c r="AF67" s="467"/>
      <c r="AG67" s="467"/>
      <c r="AH67" s="467"/>
      <c r="AI67" s="467"/>
      <c r="AJ67" s="467"/>
      <c r="AK67" s="467"/>
      <c r="AL67" s="467"/>
      <c r="AM67" s="6"/>
    </row>
    <row r="68" spans="2:39" ht="12.75" customHeight="1">
      <c r="B68" s="341"/>
      <c r="C68" s="348">
        <f t="shared" si="4"/>
        <v>45</v>
      </c>
      <c r="D68" s="447" t="str">
        <f>'KPI Goals-Data Input'!E54</f>
        <v>Rogers Park Elementary (340/RP)</v>
      </c>
      <c r="E68" s="448">
        <f ca="1">OFFSET('KPI Goals-Data Input'!$E54,0,mySortCriteria)</f>
        <v>337.68293011782009</v>
      </c>
      <c r="F68" s="448">
        <f t="shared" ca="1" si="5"/>
        <v>337.68293016282007</v>
      </c>
      <c r="G68" s="448">
        <f t="shared" ca="1" si="6"/>
        <v>446.13203394144182</v>
      </c>
      <c r="H68" s="448">
        <f t="shared" ca="1" si="7"/>
        <v>32</v>
      </c>
      <c r="I68" s="410"/>
      <c r="J68" s="447">
        <f ca="1">OFFSET('KPI Goals-Data Input'!C$9,$H68,0)</f>
        <v>32</v>
      </c>
      <c r="K68" s="447" t="str">
        <f ca="1">OFFSET('KPI Goals-Data Input'!E$9,$H68,0)</f>
        <v>Mountain View Elementary (260/MO)</v>
      </c>
      <c r="L68" s="449">
        <f ca="1">OFFSET('KPI Goals-Data Input'!F$9,$H68,0)</f>
        <v>0.90600000000000003</v>
      </c>
      <c r="M68" s="450">
        <f ca="1">OFFSET('KPI Goals-Data Input'!G$9,$H68,0)</f>
        <v>3.2199802980592307</v>
      </c>
      <c r="N68" s="451">
        <f ca="1">OFFSET('KPI Goals-Data Input'!H$9,$H68,0)</f>
        <v>21336.879999999997</v>
      </c>
      <c r="O68" s="450">
        <f ca="1">OFFSET('KPI Goals-Data Input'!I$9,$H68,0)</f>
        <v>446.13203390944182</v>
      </c>
      <c r="P68" s="452">
        <f ca="1">OFFSET('KPI Goals-Data Input'!J$9,$H68,0)</f>
        <v>1</v>
      </c>
      <c r="Q68" s="453">
        <f ca="1">OFFSET('KPI Goals-Data Input'!D$9,$H68,0)</f>
        <v>1983</v>
      </c>
      <c r="R68" s="453" t="str">
        <f ca="1">OFFSET('KPI Goals-Data Input'!K$9,$H68,0)</f>
        <v>Elementary School</v>
      </c>
      <c r="S68" s="454">
        <f ca="1">OFFSET('KPI Goals-Data Input'!L$9,$H68,0)</f>
        <v>1.75</v>
      </c>
      <c r="T68" s="442"/>
      <c r="U68" s="25"/>
      <c r="V68" s="454">
        <f ca="1">OFFSET('KPI Goals-Data Input'!$E54,0,$E$17)</f>
        <v>21545.079999999998</v>
      </c>
      <c r="W68" s="454">
        <f ca="1">OFFSET('KPI Goals-Data Input'!$E54,0,$E$18)</f>
        <v>1</v>
      </c>
      <c r="X68" s="469"/>
      <c r="Y68" s="468"/>
      <c r="Z68" s="468"/>
      <c r="AA68" s="470"/>
      <c r="AB68" s="467"/>
      <c r="AC68" s="467"/>
      <c r="AD68" s="467"/>
      <c r="AE68" s="467"/>
      <c r="AF68" s="467"/>
      <c r="AG68" s="467"/>
      <c r="AH68" s="467"/>
      <c r="AI68" s="467"/>
      <c r="AJ68" s="467"/>
      <c r="AK68" s="467"/>
      <c r="AL68" s="467"/>
      <c r="AM68" s="6"/>
    </row>
    <row r="69" spans="2:39" ht="12.75" customHeight="1">
      <c r="B69" s="341"/>
      <c r="C69" s="348">
        <f t="shared" si="4"/>
        <v>46</v>
      </c>
      <c r="D69" s="447" t="str">
        <f>'KPI Goals-Data Input'!E55</f>
        <v>Russian Jack Elementary (345/RJ)</v>
      </c>
      <c r="E69" s="448">
        <f ca="1">OFFSET('KPI Goals-Data Input'!$E55,0,mySortCriteria)</f>
        <v>537.71709445416036</v>
      </c>
      <c r="F69" s="448">
        <f t="shared" ca="1" si="5"/>
        <v>537.71709450016033</v>
      </c>
      <c r="G69" s="448">
        <f t="shared" ca="1" si="6"/>
        <v>449.7959700339207</v>
      </c>
      <c r="H69" s="448">
        <f t="shared" ca="1" si="7"/>
        <v>56</v>
      </c>
      <c r="I69" s="410"/>
      <c r="J69" s="447">
        <f ca="1">OFFSET('KPI Goals-Data Input'!C$9,$H69,0)</f>
        <v>56</v>
      </c>
      <c r="K69" s="447" t="str">
        <f ca="1">OFFSET('KPI Goals-Data Input'!E$9,$H69,0)</f>
        <v>Ursa Minor Elementary (388/UMI)</v>
      </c>
      <c r="L69" s="449">
        <f ca="1">OFFSET('KPI Goals-Data Input'!F$9,$H69,0)</f>
        <v>0.96599999999999997</v>
      </c>
      <c r="M69" s="450">
        <f ca="1">OFFSET('KPI Goals-Data Input'!G$9,$H69,0)</f>
        <v>3.7055548049200233</v>
      </c>
      <c r="N69" s="451">
        <f ca="1">OFFSET('KPI Goals-Data Input'!H$9,$H69,0)</f>
        <v>18875.25</v>
      </c>
      <c r="O69" s="450">
        <f ca="1">OFFSET('KPI Goals-Data Input'!I$9,$H69,0)</f>
        <v>449.79596997792072</v>
      </c>
      <c r="P69" s="452">
        <f ca="1">OFFSET('KPI Goals-Data Input'!J$9,$H69,0)</f>
        <v>1</v>
      </c>
      <c r="Q69" s="453">
        <f ca="1">OFFSET('KPI Goals-Data Input'!D$9,$H69,0)</f>
        <v>1998</v>
      </c>
      <c r="R69" s="453" t="str">
        <f ca="1">OFFSET('KPI Goals-Data Input'!K$9,$H69,0)</f>
        <v>Elementary School</v>
      </c>
      <c r="S69" s="454">
        <f ca="1">OFFSET('KPI Goals-Data Input'!L$9,$H69,0)</f>
        <v>1.25</v>
      </c>
      <c r="T69" s="442"/>
      <c r="U69" s="25"/>
      <c r="V69" s="454">
        <f ca="1">OFFSET('KPI Goals-Data Input'!$E55,0,$E$17)</f>
        <v>19479.7</v>
      </c>
      <c r="W69" s="454">
        <f ca="1">OFFSET('KPI Goals-Data Input'!$E55,0,$E$18)</f>
        <v>1</v>
      </c>
      <c r="X69" s="469"/>
      <c r="Y69" s="468"/>
      <c r="Z69" s="468"/>
      <c r="AA69" s="470"/>
      <c r="AB69" s="467"/>
      <c r="AC69" s="467"/>
      <c r="AD69" s="467"/>
      <c r="AE69" s="467"/>
      <c r="AF69" s="467"/>
      <c r="AG69" s="467"/>
      <c r="AH69" s="467"/>
      <c r="AI69" s="467"/>
      <c r="AJ69" s="467"/>
      <c r="AK69" s="467"/>
      <c r="AL69" s="467"/>
      <c r="AM69" s="6"/>
    </row>
    <row r="70" spans="2:39" ht="12.75" customHeight="1">
      <c r="B70" s="341"/>
      <c r="C70" s="348">
        <f t="shared" si="4"/>
        <v>47</v>
      </c>
      <c r="D70" s="447" t="str">
        <f>'KPI Goals-Data Input'!E56</f>
        <v>Sand Lake Elementary (350/SA)</v>
      </c>
      <c r="E70" s="448">
        <f ca="1">OFFSET('KPI Goals-Data Input'!$E56,0,mySortCriteria)</f>
        <v>282.69243190843463</v>
      </c>
      <c r="F70" s="448">
        <f t="shared" ca="1" si="5"/>
        <v>282.69243195543464</v>
      </c>
      <c r="G70" s="448">
        <f t="shared" ca="1" si="6"/>
        <v>453.87027176258317</v>
      </c>
      <c r="H70" s="448">
        <f t="shared" ca="1" si="7"/>
        <v>25</v>
      </c>
      <c r="I70" s="410"/>
      <c r="J70" s="447">
        <f ca="1">OFFSET('KPI Goals-Data Input'!C$9,$H70,0)</f>
        <v>25</v>
      </c>
      <c r="K70" s="447" t="str">
        <f ca="1">OFFSET('KPI Goals-Data Input'!E$9,$H70,0)</f>
        <v>Huffman Elementary (237/HU)</v>
      </c>
      <c r="L70" s="449">
        <f ca="1">OFFSET('KPI Goals-Data Input'!F$9,$H70,0)</f>
        <v>0</v>
      </c>
      <c r="M70" s="450">
        <f ca="1">OFFSET('KPI Goals-Data Input'!G$9,$H70,0)</f>
        <v>3.1617573788755355</v>
      </c>
      <c r="N70" s="451">
        <f ca="1">OFFSET('KPI Goals-Data Input'!H$9,$H70,0)</f>
        <v>21819.599999999999</v>
      </c>
      <c r="O70" s="450">
        <f ca="1">OFFSET('KPI Goals-Data Input'!I$9,$H70,0)</f>
        <v>453.87027173758315</v>
      </c>
      <c r="P70" s="452">
        <f ca="1">OFFSET('KPI Goals-Data Input'!J$9,$H70,0)</f>
        <v>1</v>
      </c>
      <c r="Q70" s="453">
        <f ca="1">OFFSET('KPI Goals-Data Input'!D$9,$H70,0)</f>
        <v>1987</v>
      </c>
      <c r="R70" s="453" t="str">
        <f ca="1">OFFSET('KPI Goals-Data Input'!K$9,$H70,0)</f>
        <v>Elementary School</v>
      </c>
      <c r="S70" s="454">
        <f ca="1">OFFSET('KPI Goals-Data Input'!L$9,$H70,0)</f>
        <v>0</v>
      </c>
      <c r="T70" s="442"/>
      <c r="U70" s="25"/>
      <c r="V70" s="454">
        <f ca="1">OFFSET('KPI Goals-Data Input'!$E56,0,$E$17)</f>
        <v>20416.666666666668</v>
      </c>
      <c r="W70" s="454">
        <f ca="1">OFFSET('KPI Goals-Data Input'!$E56,0,$E$18)</f>
        <v>1</v>
      </c>
      <c r="X70" s="469"/>
      <c r="Y70" s="468"/>
      <c r="Z70" s="468"/>
      <c r="AA70" s="470"/>
      <c r="AB70" s="467"/>
      <c r="AC70" s="467"/>
      <c r="AD70" s="467"/>
      <c r="AE70" s="467"/>
      <c r="AF70" s="467"/>
      <c r="AG70" s="467"/>
      <c r="AH70" s="467"/>
      <c r="AI70" s="467"/>
      <c r="AJ70" s="467"/>
      <c r="AK70" s="467"/>
      <c r="AL70" s="467"/>
      <c r="AM70" s="6"/>
    </row>
    <row r="71" spans="2:39" ht="12.75" customHeight="1">
      <c r="B71" s="341"/>
      <c r="C71" s="348">
        <f t="shared" si="4"/>
        <v>48</v>
      </c>
      <c r="D71" s="447" t="str">
        <f>'KPI Goals-Data Input'!E57</f>
        <v>Scenic Park Elementary (360/SC)</v>
      </c>
      <c r="E71" s="448">
        <f ca="1">OFFSET('KPI Goals-Data Input'!$E57,0,mySortCriteria)</f>
        <v>425.70922635052329</v>
      </c>
      <c r="F71" s="448">
        <f t="shared" ca="1" si="5"/>
        <v>425.7092263985233</v>
      </c>
      <c r="G71" s="448">
        <f t="shared" ca="1" si="6"/>
        <v>455.12261609257075</v>
      </c>
      <c r="H71" s="448">
        <f t="shared" ca="1" si="7"/>
        <v>41</v>
      </c>
      <c r="I71" s="410"/>
      <c r="J71" s="447">
        <f ca="1">OFFSET('KPI Goals-Data Input'!C$9,$H71,0)</f>
        <v>41</v>
      </c>
      <c r="K71" s="447" t="str">
        <f ca="1">OFFSET('KPI Goals-Data Input'!E$9,$H71,0)</f>
        <v>Orion Elementary School (324/ORI)</v>
      </c>
      <c r="L71" s="449">
        <f ca="1">OFFSET('KPI Goals-Data Input'!F$9,$H71,0)</f>
        <v>0.48899999999999999</v>
      </c>
      <c r="M71" s="450">
        <f ca="1">OFFSET('KPI Goals-Data Input'!G$9,$H71,0)</f>
        <v>2.7832421104674232</v>
      </c>
      <c r="N71" s="451">
        <f ca="1">OFFSET('KPI Goals-Data Input'!H$9,$H71,0)</f>
        <v>24746.399999999998</v>
      </c>
      <c r="O71" s="450">
        <f ca="1">OFFSET('KPI Goals-Data Input'!I$9,$H71,0)</f>
        <v>455.12261605157073</v>
      </c>
      <c r="P71" s="452">
        <f ca="1">OFFSET('KPI Goals-Data Input'!J$9,$H71,0)</f>
        <v>1</v>
      </c>
      <c r="Q71" s="453">
        <f ca="1">OFFSET('KPI Goals-Data Input'!D$9,$H71,0)</f>
        <v>1998</v>
      </c>
      <c r="R71" s="453" t="str">
        <f ca="1">OFFSET('KPI Goals-Data Input'!K$9,$H71,0)</f>
        <v>Elementary School</v>
      </c>
      <c r="S71" s="454">
        <f ca="1">OFFSET('KPI Goals-Data Input'!L$9,$H71,0)</f>
        <v>5</v>
      </c>
      <c r="T71" s="442"/>
      <c r="U71" s="25"/>
      <c r="V71" s="454">
        <f ca="1">OFFSET('KPI Goals-Data Input'!$E57,0,$E$17)</f>
        <v>18328.32</v>
      </c>
      <c r="W71" s="454">
        <f ca="1">OFFSET('KPI Goals-Data Input'!$E57,0,$E$18)</f>
        <v>1</v>
      </c>
      <c r="X71" s="469"/>
      <c r="Y71" s="468"/>
      <c r="Z71" s="468"/>
      <c r="AA71" s="470"/>
      <c r="AB71" s="467"/>
      <c r="AC71" s="467"/>
      <c r="AD71" s="467"/>
      <c r="AE71" s="467"/>
      <c r="AF71" s="467"/>
      <c r="AG71" s="467"/>
      <c r="AH71" s="467"/>
      <c r="AI71" s="467"/>
      <c r="AJ71" s="467"/>
      <c r="AK71" s="467"/>
      <c r="AL71" s="467"/>
      <c r="AM71" s="6"/>
    </row>
    <row r="72" spans="2:39" ht="12.75" customHeight="1">
      <c r="B72" s="341"/>
      <c r="C72" s="348">
        <f t="shared" si="4"/>
        <v>49</v>
      </c>
      <c r="D72" s="447" t="str">
        <f>'KPI Goals-Data Input'!E58</f>
        <v>Spring Hill Elementary (362/SH)</v>
      </c>
      <c r="E72" s="448">
        <f ca="1">OFFSET('KPI Goals-Data Input'!$E58,0,mySortCriteria)</f>
        <v>489.36195586275034</v>
      </c>
      <c r="F72" s="448">
        <f t="shared" ca="1" si="5"/>
        <v>489.36195591175033</v>
      </c>
      <c r="G72" s="448">
        <f t="shared" ca="1" si="6"/>
        <v>458.16777234359813</v>
      </c>
      <c r="H72" s="448">
        <f t="shared" ca="1" si="7"/>
        <v>5</v>
      </c>
      <c r="I72" s="410"/>
      <c r="J72" s="447">
        <f ca="1">OFFSET('KPI Goals-Data Input'!C$9,$H72,0)</f>
        <v>5</v>
      </c>
      <c r="K72" s="447" t="str">
        <f ca="1">OFFSET('KPI Goals-Data Input'!E$9,$H72,0)</f>
        <v>Baxter Elementary (115/BX)</v>
      </c>
      <c r="L72" s="449">
        <f ca="1">OFFSET('KPI Goals-Data Input'!F$9,$H72,0)</f>
        <v>0</v>
      </c>
      <c r="M72" s="450">
        <f ca="1">OFFSET('KPI Goals-Data Input'!G$9,$H72,0)</f>
        <v>3.0999172688673755</v>
      </c>
      <c r="N72" s="451">
        <f ca="1">OFFSET('KPI Goals-Data Input'!H$9,$H72,0)</f>
        <v>22347.360000000001</v>
      </c>
      <c r="O72" s="450">
        <f ca="1">OFFSET('KPI Goals-Data Input'!I$9,$H72,0)</f>
        <v>458.16777233859813</v>
      </c>
      <c r="P72" s="452">
        <f ca="1">OFFSET('KPI Goals-Data Input'!J$9,$H72,0)</f>
        <v>1</v>
      </c>
      <c r="Q72" s="453">
        <f ca="1">OFFSET('KPI Goals-Data Input'!D$9,$H72,0)</f>
        <v>1999</v>
      </c>
      <c r="R72" s="453" t="str">
        <f ca="1">OFFSET('KPI Goals-Data Input'!K$9,$H72,0)</f>
        <v>Elementary School</v>
      </c>
      <c r="S72" s="454">
        <f ca="1">OFFSET('KPI Goals-Data Input'!L$9,$H72,0)</f>
        <v>0</v>
      </c>
      <c r="T72" s="442"/>
      <c r="U72" s="25"/>
      <c r="V72" s="454">
        <f ca="1">OFFSET('KPI Goals-Data Input'!$E58,0,$E$17)</f>
        <v>18057.599999999999</v>
      </c>
      <c r="W72" s="454">
        <f ca="1">OFFSET('KPI Goals-Data Input'!$E58,0,$E$18)</f>
        <v>1</v>
      </c>
      <c r="X72" s="469"/>
      <c r="Y72" s="468"/>
      <c r="Z72" s="468"/>
      <c r="AA72" s="470"/>
      <c r="AB72" s="467"/>
      <c r="AC72" s="467"/>
      <c r="AD72" s="467"/>
      <c r="AE72" s="467"/>
      <c r="AF72" s="467"/>
      <c r="AG72" s="467"/>
      <c r="AH72" s="467"/>
      <c r="AI72" s="467"/>
      <c r="AJ72" s="467"/>
      <c r="AK72" s="467"/>
      <c r="AL72" s="467"/>
      <c r="AM72" s="6"/>
    </row>
    <row r="73" spans="2:39" ht="12.75" customHeight="1">
      <c r="B73" s="341"/>
      <c r="C73" s="348">
        <f t="shared" si="4"/>
        <v>50</v>
      </c>
      <c r="D73" s="447" t="str">
        <f>'KPI Goals-Data Input'!E59</f>
        <v>Susitna Elementary (364/SU)</v>
      </c>
      <c r="E73" s="448">
        <f ca="1">OFFSET('KPI Goals-Data Input'!$E59,0,mySortCriteria)</f>
        <v>363.73538194138638</v>
      </c>
      <c r="F73" s="448">
        <f t="shared" ca="1" si="5"/>
        <v>363.73538199138636</v>
      </c>
      <c r="G73" s="448">
        <f t="shared" ca="1" si="6"/>
        <v>466.74152820540661</v>
      </c>
      <c r="H73" s="448">
        <f t="shared" ca="1" si="7"/>
        <v>33</v>
      </c>
      <c r="I73" s="410"/>
      <c r="J73" s="447">
        <f ca="1">OFFSET('KPI Goals-Data Input'!C$9,$H73,0)</f>
        <v>33</v>
      </c>
      <c r="K73" s="447" t="str">
        <f ca="1">OFFSET('KPI Goals-Data Input'!E$9,$H73,0)</f>
        <v>Mt. Spurr Elementary (257/SP)</v>
      </c>
      <c r="L73" s="449">
        <f ca="1">OFFSET('KPI Goals-Data Input'!F$9,$H73,0)</f>
        <v>0.95399999999999996</v>
      </c>
      <c r="M73" s="450">
        <f ca="1">OFFSET('KPI Goals-Data Input'!G$9,$H73,0)</f>
        <v>3.684733661530498</v>
      </c>
      <c r="N73" s="451">
        <f ca="1">OFFSET('KPI Goals-Data Input'!H$9,$H73,0)</f>
        <v>19000.349999999999</v>
      </c>
      <c r="O73" s="450">
        <f ca="1">OFFSET('KPI Goals-Data Input'!I$9,$H73,0)</f>
        <v>466.74152817240662</v>
      </c>
      <c r="P73" s="452">
        <f ca="1">OFFSET('KPI Goals-Data Input'!J$9,$H73,0)</f>
        <v>1</v>
      </c>
      <c r="Q73" s="453">
        <f ca="1">OFFSET('KPI Goals-Data Input'!D$9,$H73,0)</f>
        <v>2002</v>
      </c>
      <c r="R73" s="453" t="str">
        <f ca="1">OFFSET('KPI Goals-Data Input'!K$9,$H73,0)</f>
        <v>Elementary School</v>
      </c>
      <c r="S73" s="454">
        <f ca="1">OFFSET('KPI Goals-Data Input'!L$9,$H73,0)</f>
        <v>1.25</v>
      </c>
      <c r="T73" s="442"/>
      <c r="U73" s="25"/>
      <c r="V73" s="454">
        <f ca="1">OFFSET('KPI Goals-Data Input'!$E59,0,$E$17)</f>
        <v>20208.28</v>
      </c>
      <c r="W73" s="454">
        <f ca="1">OFFSET('KPI Goals-Data Input'!$E59,0,$E$18)</f>
        <v>1</v>
      </c>
      <c r="X73" s="469"/>
      <c r="Y73" s="468"/>
      <c r="Z73" s="468"/>
      <c r="AA73" s="470"/>
      <c r="AB73" s="467"/>
      <c r="AC73" s="467"/>
      <c r="AD73" s="467"/>
      <c r="AE73" s="467"/>
      <c r="AF73" s="467"/>
      <c r="AG73" s="467"/>
      <c r="AH73" s="467"/>
      <c r="AI73" s="467"/>
      <c r="AJ73" s="467"/>
      <c r="AK73" s="467"/>
      <c r="AL73" s="467"/>
      <c r="AM73" s="6"/>
    </row>
    <row r="74" spans="2:39" ht="12.75" customHeight="1">
      <c r="B74" s="341"/>
      <c r="C74" s="348">
        <f t="shared" si="4"/>
        <v>51</v>
      </c>
      <c r="D74" s="447" t="str">
        <f>'KPI Goals-Data Input'!E60</f>
        <v>Taku Elementary (365/TK)</v>
      </c>
      <c r="E74" s="448">
        <f ca="1">OFFSET('KPI Goals-Data Input'!$E60,0,mySortCriteria)</f>
        <v>421.65572996548474</v>
      </c>
      <c r="F74" s="448">
        <f t="shared" ca="1" si="5"/>
        <v>421.65573001648471</v>
      </c>
      <c r="G74" s="448">
        <f t="shared" ca="1" si="6"/>
        <v>468.33951691683382</v>
      </c>
      <c r="H74" s="448">
        <f t="shared" ca="1" si="7"/>
        <v>64</v>
      </c>
      <c r="I74" s="410"/>
      <c r="J74" s="447">
        <f ca="1">OFFSET('KPI Goals-Data Input'!C$9,$H74,0)</f>
        <v>64</v>
      </c>
      <c r="K74" s="447" t="str">
        <f ca="1">OFFSET('KPI Goals-Data Input'!E$9,$H74,0)</f>
        <v>Eagle River High School (865/EG)</v>
      </c>
      <c r="L74" s="449">
        <f ca="1">OFFSET('KPI Goals-Data Input'!F$9,$H74,0)</f>
        <v>0.85199999999999998</v>
      </c>
      <c r="M74" s="450">
        <f ca="1">OFFSET('KPI Goals-Data Input'!G$9,$H74,0)</f>
        <v>2.5484680367278929</v>
      </c>
      <c r="N74" s="451">
        <f ca="1">OFFSET('KPI Goals-Data Input'!H$9,$H74,0)</f>
        <v>27412.799999999999</v>
      </c>
      <c r="O74" s="450">
        <f ca="1">OFFSET('KPI Goals-Data Input'!I$9,$H74,0)</f>
        <v>468.33951685283381</v>
      </c>
      <c r="P74" s="452">
        <f ca="1">OFFSET('KPI Goals-Data Input'!J$9,$H74,0)</f>
        <v>3</v>
      </c>
      <c r="Q74" s="453">
        <f ca="1">OFFSET('KPI Goals-Data Input'!D$9,$H74,0)</f>
        <v>2005</v>
      </c>
      <c r="R74" s="453" t="str">
        <f ca="1">OFFSET('KPI Goals-Data Input'!K$9,$H74,0)</f>
        <v>High School</v>
      </c>
      <c r="S74" s="454">
        <f ca="1">OFFSET('KPI Goals-Data Input'!L$9,$H74,0)</f>
        <v>2.25</v>
      </c>
      <c r="T74" s="442"/>
      <c r="U74" s="25"/>
      <c r="V74" s="454">
        <f ca="1">OFFSET('KPI Goals-Data Input'!$E60,0,$E$17)</f>
        <v>20377.2</v>
      </c>
      <c r="W74" s="454">
        <f ca="1">OFFSET('KPI Goals-Data Input'!$E60,0,$E$18)</f>
        <v>1</v>
      </c>
      <c r="X74" s="469"/>
      <c r="Y74" s="468"/>
      <c r="Z74" s="468"/>
      <c r="AA74" s="470"/>
      <c r="AB74" s="467"/>
      <c r="AC74" s="467"/>
      <c r="AD74" s="467"/>
      <c r="AE74" s="467"/>
      <c r="AF74" s="467"/>
      <c r="AG74" s="467"/>
      <c r="AH74" s="467"/>
      <c r="AI74" s="467"/>
      <c r="AJ74" s="467"/>
      <c r="AK74" s="467"/>
      <c r="AL74" s="467"/>
      <c r="AM74" s="6"/>
    </row>
    <row r="75" spans="2:39" ht="12.75" customHeight="1">
      <c r="B75" s="341"/>
      <c r="C75" s="348">
        <f t="shared" si="4"/>
        <v>52</v>
      </c>
      <c r="D75" s="447" t="str">
        <f>'KPI Goals-Data Input'!E61</f>
        <v>Trailside Elementary (363/TS)</v>
      </c>
      <c r="E75" s="448">
        <f ca="1">OFFSET('KPI Goals-Data Input'!$E61,0,mySortCriteria)</f>
        <v>363.34919491923449</v>
      </c>
      <c r="F75" s="448">
        <f t="shared" ca="1" si="5"/>
        <v>363.34919497123451</v>
      </c>
      <c r="G75" s="448">
        <f t="shared" ca="1" si="6"/>
        <v>470.9601524259129</v>
      </c>
      <c r="H75" s="448">
        <f t="shared" ca="1" si="7"/>
        <v>61</v>
      </c>
      <c r="I75" s="410"/>
      <c r="J75" s="447">
        <f ca="1">OFFSET('KPI Goals-Data Input'!C$9,$H75,0)</f>
        <v>61</v>
      </c>
      <c r="K75" s="447" t="str">
        <f ca="1">OFFSET('KPI Goals-Data Input'!E$9,$H75,0)</f>
        <v>Bartlett High School (800/BA)</v>
      </c>
      <c r="L75" s="449">
        <f ca="1">OFFSET('KPI Goals-Data Input'!F$9,$H75,0)</f>
        <v>0.78700000000000003</v>
      </c>
      <c r="M75" s="450">
        <f ca="1">OFFSET('KPI Goals-Data Input'!G$9,$H75,0)</f>
        <v>2.3577652413817232</v>
      </c>
      <c r="N75" s="451">
        <f ca="1">OFFSET('KPI Goals-Data Input'!H$9,$H75,0)</f>
        <v>29744.372727272726</v>
      </c>
      <c r="O75" s="450">
        <f ca="1">OFFSET('KPI Goals-Data Input'!I$9,$H75,0)</f>
        <v>470.96015236491291</v>
      </c>
      <c r="P75" s="452">
        <f ca="1">OFFSET('KPI Goals-Data Input'!J$9,$H75,0)</f>
        <v>3</v>
      </c>
      <c r="Q75" s="453">
        <f ca="1">OFFSET('KPI Goals-Data Input'!D$9,$H75,0)</f>
        <v>2006</v>
      </c>
      <c r="R75" s="453" t="str">
        <f ca="1">OFFSET('KPI Goals-Data Input'!K$9,$H75,0)</f>
        <v>High School</v>
      </c>
      <c r="S75" s="454">
        <f ca="1">OFFSET('KPI Goals-Data Input'!L$9,$H75,0)</f>
        <v>3</v>
      </c>
      <c r="T75" s="442"/>
      <c r="U75" s="25"/>
      <c r="V75" s="454">
        <f ca="1">OFFSET('KPI Goals-Data Input'!$E61,0,$E$17)</f>
        <v>22175.64</v>
      </c>
      <c r="W75" s="454">
        <f ca="1">OFFSET('KPI Goals-Data Input'!$E61,0,$E$18)</f>
        <v>1</v>
      </c>
      <c r="X75" s="469"/>
      <c r="Y75" s="468"/>
      <c r="Z75" s="468"/>
      <c r="AA75" s="470"/>
      <c r="AB75" s="467"/>
      <c r="AC75" s="467"/>
      <c r="AD75" s="467"/>
      <c r="AE75" s="467"/>
      <c r="AF75" s="467"/>
      <c r="AG75" s="467"/>
      <c r="AH75" s="467"/>
      <c r="AI75" s="467"/>
      <c r="AJ75" s="467"/>
      <c r="AK75" s="467"/>
      <c r="AL75" s="467"/>
      <c r="AM75" s="6"/>
    </row>
    <row r="76" spans="2:39" ht="12.75" customHeight="1">
      <c r="B76" s="341"/>
      <c r="C76" s="348">
        <f t="shared" si="4"/>
        <v>53</v>
      </c>
      <c r="D76" s="447" t="str">
        <f>'KPI Goals-Data Input'!E62</f>
        <v>Tudor Elementary (370/TD)</v>
      </c>
      <c r="E76" s="448">
        <f ca="1">OFFSET('KPI Goals-Data Input'!$E62,0,mySortCriteria)</f>
        <v>481.92356076816253</v>
      </c>
      <c r="F76" s="448">
        <f t="shared" ca="1" si="5"/>
        <v>481.92356082116254</v>
      </c>
      <c r="G76" s="448">
        <f t="shared" ca="1" si="6"/>
        <v>471.83606365118607</v>
      </c>
      <c r="H76" s="448">
        <f t="shared" ca="1" si="7"/>
        <v>70</v>
      </c>
      <c r="I76" s="410"/>
      <c r="J76" s="447">
        <f ca="1">OFFSET('KPI Goals-Data Input'!C$9,$H76,0)</f>
        <v>70</v>
      </c>
      <c r="K76" s="447" t="str">
        <f ca="1">OFFSET('KPI Goals-Data Input'!E$9,$H76,0)</f>
        <v>Central Middle School of Science (700/CE)</v>
      </c>
      <c r="L76" s="449">
        <f ca="1">OFFSET('KPI Goals-Data Input'!F$9,$H76,0)</f>
        <v>0.92700000000000005</v>
      </c>
      <c r="M76" s="450">
        <f ca="1">OFFSET('KPI Goals-Data Input'!G$9,$H76,0)</f>
        <v>3.1742956349176041</v>
      </c>
      <c r="N76" s="451">
        <f ca="1">OFFSET('KPI Goals-Data Input'!H$9,$H76,0)</f>
        <v>21813.325000000001</v>
      </c>
      <c r="O76" s="450">
        <f ca="1">OFFSET('KPI Goals-Data Input'!I$9,$H76,0)</f>
        <v>471.83606358118607</v>
      </c>
      <c r="P76" s="452">
        <f ca="1">OFFSET('KPI Goals-Data Input'!J$9,$H76,0)</f>
        <v>2</v>
      </c>
      <c r="Q76" s="453">
        <f ca="1">OFFSET('KPI Goals-Data Input'!D$9,$H76,0)</f>
        <v>1961</v>
      </c>
      <c r="R76" s="453" t="str">
        <f ca="1">OFFSET('KPI Goals-Data Input'!K$9,$H76,0)</f>
        <v>Middle School</v>
      </c>
      <c r="S76" s="454">
        <f ca="1">OFFSET('KPI Goals-Data Input'!L$9,$H76,0)</f>
        <v>1.5</v>
      </c>
      <c r="T76" s="442"/>
      <c r="U76" s="25"/>
      <c r="V76" s="454">
        <f ca="1">OFFSET('KPI Goals-Data Input'!$E62,0,$E$17)</f>
        <v>21232.52</v>
      </c>
      <c r="W76" s="454">
        <f ca="1">OFFSET('KPI Goals-Data Input'!$E62,0,$E$18)</f>
        <v>1</v>
      </c>
      <c r="X76" s="469"/>
      <c r="Y76" s="468"/>
      <c r="Z76" s="468"/>
      <c r="AA76" s="470"/>
      <c r="AB76" s="467"/>
      <c r="AC76" s="467"/>
      <c r="AD76" s="467"/>
      <c r="AE76" s="467"/>
      <c r="AF76" s="467"/>
      <c r="AG76" s="467"/>
      <c r="AH76" s="467"/>
      <c r="AI76" s="467"/>
      <c r="AJ76" s="467"/>
      <c r="AK76" s="467"/>
      <c r="AL76" s="467"/>
      <c r="AM76" s="6"/>
    </row>
    <row r="77" spans="2:39" ht="12.75" customHeight="1">
      <c r="B77" s="341"/>
      <c r="C77" s="348">
        <f t="shared" si="4"/>
        <v>54</v>
      </c>
      <c r="D77" s="447" t="str">
        <f>'KPI Goals-Data Input'!E63</f>
        <v>Turnagain Elementary (380/TU)</v>
      </c>
      <c r="E77" s="448">
        <f ca="1">OFFSET('KPI Goals-Data Input'!$E63,0,mySortCriteria)</f>
        <v>372.16238456476299</v>
      </c>
      <c r="F77" s="448">
        <f t="shared" ca="1" si="5"/>
        <v>372.16238461876299</v>
      </c>
      <c r="G77" s="448">
        <f t="shared" ca="1" si="6"/>
        <v>473.02967281859338</v>
      </c>
      <c r="H77" s="448">
        <f t="shared" ca="1" si="7"/>
        <v>18</v>
      </c>
      <c r="I77" s="410"/>
      <c r="J77" s="447">
        <f ca="1">OFFSET('KPI Goals-Data Input'!C$9,$H77,0)</f>
        <v>18</v>
      </c>
      <c r="K77" s="447" t="str">
        <f ca="1">OFFSET('KPI Goals-Data Input'!E$9,$H77,0)</f>
        <v>Eagle River Elementary (200/ER)</v>
      </c>
      <c r="L77" s="449">
        <f ca="1">OFFSET('KPI Goals-Data Input'!F$9,$H77,0)</f>
        <v>0.90500000000000003</v>
      </c>
      <c r="M77" s="450">
        <f ca="1">OFFSET('KPI Goals-Data Input'!G$9,$H77,0)</f>
        <v>3.2755405118428769</v>
      </c>
      <c r="N77" s="451">
        <f ca="1">OFFSET('KPI Goals-Data Input'!H$9,$H77,0)</f>
        <v>20910.96</v>
      </c>
      <c r="O77" s="450">
        <f ca="1">OFFSET('KPI Goals-Data Input'!I$9,$H77,0)</f>
        <v>473.0296728005934</v>
      </c>
      <c r="P77" s="452">
        <f ca="1">OFFSET('KPI Goals-Data Input'!J$9,$H77,0)</f>
        <v>1</v>
      </c>
      <c r="Q77" s="453">
        <f ca="1">OFFSET('KPI Goals-Data Input'!D$9,$H77,0)</f>
        <v>1984</v>
      </c>
      <c r="R77" s="453" t="str">
        <f ca="1">OFFSET('KPI Goals-Data Input'!K$9,$H77,0)</f>
        <v>Elementary School</v>
      </c>
      <c r="S77" s="454">
        <f ca="1">OFFSET('KPI Goals-Data Input'!L$9,$H77,0)</f>
        <v>1.75</v>
      </c>
      <c r="T77" s="442"/>
      <c r="U77" s="25"/>
      <c r="V77" s="454">
        <f ca="1">OFFSET('KPI Goals-Data Input'!$E63,0,$E$17)</f>
        <v>21040</v>
      </c>
      <c r="W77" s="454">
        <f ca="1">OFFSET('KPI Goals-Data Input'!$E63,0,$E$18)</f>
        <v>1</v>
      </c>
      <c r="X77" s="469"/>
      <c r="Y77" s="468"/>
      <c r="Z77" s="468"/>
      <c r="AA77" s="470"/>
      <c r="AB77" s="467"/>
      <c r="AC77" s="467"/>
      <c r="AD77" s="467"/>
      <c r="AE77" s="467"/>
      <c r="AF77" s="467"/>
      <c r="AG77" s="467"/>
      <c r="AH77" s="467"/>
      <c r="AI77" s="467"/>
      <c r="AJ77" s="467"/>
      <c r="AK77" s="467"/>
      <c r="AL77" s="467"/>
      <c r="AM77" s="6"/>
    </row>
    <row r="78" spans="2:39" ht="12.75" customHeight="1">
      <c r="B78" s="341"/>
      <c r="C78" s="348">
        <f t="shared" si="4"/>
        <v>55</v>
      </c>
      <c r="D78" s="447" t="str">
        <f>'KPI Goals-Data Input'!E64</f>
        <v>Ursa Major Elementary (386/UMA)</v>
      </c>
      <c r="E78" s="448">
        <f ca="1">OFFSET('KPI Goals-Data Input'!$E64,0,mySortCriteria)</f>
        <v>365.87285780684488</v>
      </c>
      <c r="F78" s="448">
        <f t="shared" ca="1" si="5"/>
        <v>365.87285786184486</v>
      </c>
      <c r="G78" s="448">
        <f t="shared" ca="1" si="6"/>
        <v>473.67287152623396</v>
      </c>
      <c r="H78" s="448">
        <f t="shared" ca="1" si="7"/>
        <v>58</v>
      </c>
      <c r="I78" s="410"/>
      <c r="J78" s="447">
        <f ca="1">OFFSET('KPI Goals-Data Input'!C$9,$H78,0)</f>
        <v>58</v>
      </c>
      <c r="K78" s="447" t="str">
        <f ca="1">OFFSET('KPI Goals-Data Input'!E$9,$H78,0)</f>
        <v>Williwaw Elementary (390/WW)</v>
      </c>
      <c r="L78" s="449">
        <f ca="1">OFFSET('KPI Goals-Data Input'!F$9,$H78,0)</f>
        <v>0.90600000000000003</v>
      </c>
      <c r="M78" s="450">
        <f ca="1">OFFSET('KPI Goals-Data Input'!G$9,$H78,0)</f>
        <v>3.1434261661702307</v>
      </c>
      <c r="N78" s="451">
        <f ca="1">OFFSET('KPI Goals-Data Input'!H$9,$H78,0)</f>
        <v>21940</v>
      </c>
      <c r="O78" s="450">
        <f ca="1">OFFSET('KPI Goals-Data Input'!I$9,$H78,0)</f>
        <v>473.67287146823395</v>
      </c>
      <c r="P78" s="452">
        <f ca="1">OFFSET('KPI Goals-Data Input'!J$9,$H78,0)</f>
        <v>1</v>
      </c>
      <c r="Q78" s="453">
        <f ca="1">OFFSET('KPI Goals-Data Input'!D$9,$H78,0)</f>
        <v>1995</v>
      </c>
      <c r="R78" s="453" t="str">
        <f ca="1">OFFSET('KPI Goals-Data Input'!K$9,$H78,0)</f>
        <v>Elementary School</v>
      </c>
      <c r="S78" s="454">
        <f ca="1">OFFSET('KPI Goals-Data Input'!L$9,$H78,0)</f>
        <v>1.75</v>
      </c>
      <c r="T78" s="442"/>
      <c r="U78" s="25"/>
      <c r="V78" s="454">
        <f ca="1">OFFSET('KPI Goals-Data Input'!$E64,0,$E$17)</f>
        <v>22251.96</v>
      </c>
      <c r="W78" s="454">
        <f ca="1">OFFSET('KPI Goals-Data Input'!$E64,0,$E$18)</f>
        <v>1</v>
      </c>
      <c r="X78" s="469"/>
      <c r="Y78" s="468"/>
      <c r="Z78" s="468"/>
      <c r="AA78" s="470"/>
      <c r="AB78" s="467"/>
      <c r="AC78" s="467"/>
      <c r="AD78" s="467"/>
      <c r="AE78" s="467"/>
      <c r="AF78" s="467"/>
      <c r="AG78" s="467"/>
      <c r="AH78" s="467"/>
      <c r="AI78" s="467"/>
      <c r="AJ78" s="467"/>
      <c r="AK78" s="467"/>
      <c r="AL78" s="467"/>
      <c r="AM78" s="6"/>
    </row>
    <row r="79" spans="2:39" ht="12.75" customHeight="1">
      <c r="B79" s="341"/>
      <c r="C79" s="348">
        <f t="shared" si="4"/>
        <v>56</v>
      </c>
      <c r="D79" s="447" t="str">
        <f>'KPI Goals-Data Input'!E65</f>
        <v>Ursa Minor Elementary (388/UMI)</v>
      </c>
      <c r="E79" s="448">
        <f ca="1">OFFSET('KPI Goals-Data Input'!$E65,0,mySortCriteria)</f>
        <v>449.79596997792072</v>
      </c>
      <c r="F79" s="448">
        <f t="shared" ca="1" si="5"/>
        <v>449.7959700339207</v>
      </c>
      <c r="G79" s="448">
        <f t="shared" ca="1" si="6"/>
        <v>475.8777425892111</v>
      </c>
      <c r="H79" s="448">
        <f t="shared" ca="1" si="7"/>
        <v>37</v>
      </c>
      <c r="I79" s="410"/>
      <c r="J79" s="447">
        <f ca="1">OFFSET('KPI Goals-Data Input'!C$9,$H79,0)</f>
        <v>37</v>
      </c>
      <c r="K79" s="447" t="str">
        <f ca="1">OFFSET('KPI Goals-Data Input'!E$9,$H79,0)</f>
        <v>Northwood Elementary (300/NW)</v>
      </c>
      <c r="L79" s="449">
        <f ca="1">OFFSET('KPI Goals-Data Input'!F$9,$H79,0)</f>
        <v>0.91700000000000004</v>
      </c>
      <c r="M79" s="450">
        <f ca="1">OFFSET('KPI Goals-Data Input'!G$9,$H79,0)</f>
        <v>3.0471001961556228</v>
      </c>
      <c r="N79" s="451">
        <f ca="1">OFFSET('KPI Goals-Data Input'!H$9,$H79,0)</f>
        <v>22801.4</v>
      </c>
      <c r="O79" s="450">
        <f ca="1">OFFSET('KPI Goals-Data Input'!I$9,$H79,0)</f>
        <v>475.87774255221109</v>
      </c>
      <c r="P79" s="452">
        <f ca="1">OFFSET('KPI Goals-Data Input'!J$9,$H79,0)</f>
        <v>1</v>
      </c>
      <c r="Q79" s="453">
        <f ca="1">OFFSET('KPI Goals-Data Input'!D$9,$H79,0)</f>
        <v>1987</v>
      </c>
      <c r="R79" s="453" t="str">
        <f ca="1">OFFSET('KPI Goals-Data Input'!K$9,$H79,0)</f>
        <v>Elementary School</v>
      </c>
      <c r="S79" s="454">
        <f ca="1">OFFSET('KPI Goals-Data Input'!L$9,$H79,0)</f>
        <v>1.75</v>
      </c>
      <c r="T79" s="442"/>
      <c r="U79" s="25"/>
      <c r="V79" s="454">
        <f ca="1">OFFSET('KPI Goals-Data Input'!$E65,0,$E$17)</f>
        <v>18875.25</v>
      </c>
      <c r="W79" s="454">
        <f ca="1">OFFSET('KPI Goals-Data Input'!$E65,0,$E$18)</f>
        <v>1</v>
      </c>
      <c r="X79" s="469"/>
      <c r="Y79" s="468"/>
      <c r="Z79" s="468"/>
      <c r="AA79" s="470"/>
      <c r="AB79" s="467"/>
      <c r="AC79" s="467"/>
      <c r="AD79" s="467"/>
      <c r="AE79" s="467"/>
      <c r="AF79" s="467"/>
      <c r="AG79" s="467"/>
      <c r="AH79" s="467"/>
      <c r="AI79" s="467"/>
      <c r="AJ79" s="467"/>
      <c r="AK79" s="467"/>
      <c r="AL79" s="467"/>
      <c r="AM79" s="6"/>
    </row>
    <row r="80" spans="2:39" ht="12.75" customHeight="1">
      <c r="B80" s="341"/>
      <c r="C80" s="348">
        <f t="shared" si="4"/>
        <v>57</v>
      </c>
      <c r="D80" s="447" t="str">
        <f>'KPI Goals-Data Input'!E66</f>
        <v>William Tyson Elementary (384/TY)</v>
      </c>
      <c r="E80" s="448">
        <f ca="1">OFFSET('KPI Goals-Data Input'!$E66,0,mySortCriteria)</f>
        <v>345.78926328682417</v>
      </c>
      <c r="F80" s="448">
        <f t="shared" ca="1" si="5"/>
        <v>345.78926334382419</v>
      </c>
      <c r="G80" s="448">
        <f t="shared" ca="1" si="6"/>
        <v>479.57337211734023</v>
      </c>
      <c r="H80" s="448">
        <f t="shared" ca="1" si="7"/>
        <v>29</v>
      </c>
      <c r="I80" s="410"/>
      <c r="J80" s="447">
        <f ca="1">OFFSET('KPI Goals-Data Input'!C$9,$H80,0)</f>
        <v>29</v>
      </c>
      <c r="K80" s="447" t="str">
        <f ca="1">OFFSET('KPI Goals-Data Input'!E$9,$H80,0)</f>
        <v>Klatt Elementary (245/KL)</v>
      </c>
      <c r="L80" s="449">
        <f ca="1">OFFSET('KPI Goals-Data Input'!F$9,$H80,0)</f>
        <v>0.89600000000000002</v>
      </c>
      <c r="M80" s="450">
        <f ca="1">OFFSET('KPI Goals-Data Input'!G$9,$H80,0)</f>
        <v>3.6375407470292802</v>
      </c>
      <c r="N80" s="451">
        <f ca="1">OFFSET('KPI Goals-Data Input'!H$9,$H80,0)</f>
        <v>18457.599999999999</v>
      </c>
      <c r="O80" s="450">
        <f ca="1">OFFSET('KPI Goals-Data Input'!I$9,$H80,0)</f>
        <v>479.57337208834025</v>
      </c>
      <c r="P80" s="452">
        <f ca="1">OFFSET('KPI Goals-Data Input'!J$9,$H80,0)</f>
        <v>1</v>
      </c>
      <c r="Q80" s="453">
        <f ca="1">OFFSET('KPI Goals-Data Input'!D$9,$H80,0)</f>
        <v>1983</v>
      </c>
      <c r="R80" s="453" t="str">
        <f ca="1">OFFSET('KPI Goals-Data Input'!K$9,$H80,0)</f>
        <v>Elementary School</v>
      </c>
      <c r="S80" s="454">
        <f ca="1">OFFSET('KPI Goals-Data Input'!L$9,$H80,0)</f>
        <v>2</v>
      </c>
      <c r="T80" s="442"/>
      <c r="U80" s="25"/>
      <c r="V80" s="454">
        <f ca="1">OFFSET('KPI Goals-Data Input'!$E66,0,$E$17)</f>
        <v>22975.64</v>
      </c>
      <c r="W80" s="454">
        <f ca="1">OFFSET('KPI Goals-Data Input'!$E66,0,$E$18)</f>
        <v>1</v>
      </c>
      <c r="X80" s="469"/>
      <c r="Y80" s="468"/>
      <c r="Z80" s="468"/>
      <c r="AA80" s="470"/>
      <c r="AB80" s="467"/>
      <c r="AC80" s="467"/>
      <c r="AD80" s="467"/>
      <c r="AE80" s="467"/>
      <c r="AF80" s="467"/>
      <c r="AG80" s="467"/>
      <c r="AH80" s="467"/>
      <c r="AI80" s="467"/>
      <c r="AJ80" s="467"/>
      <c r="AK80" s="467"/>
      <c r="AL80" s="467"/>
      <c r="AM80" s="6"/>
    </row>
    <row r="81" spans="2:39" ht="12.75" customHeight="1">
      <c r="B81" s="341"/>
      <c r="C81" s="348">
        <f t="shared" si="4"/>
        <v>58</v>
      </c>
      <c r="D81" s="447" t="str">
        <f>'KPI Goals-Data Input'!E67</f>
        <v>Williwaw Elementary (390/WW)</v>
      </c>
      <c r="E81" s="448">
        <f ca="1">OFFSET('KPI Goals-Data Input'!$E67,0,mySortCriteria)</f>
        <v>473.67287146823395</v>
      </c>
      <c r="F81" s="448">
        <f t="shared" ca="1" si="5"/>
        <v>473.67287152623396</v>
      </c>
      <c r="G81" s="448">
        <f t="shared" ca="1" si="6"/>
        <v>481.15205464832553</v>
      </c>
      <c r="H81" s="448">
        <f t="shared" ca="1" si="7"/>
        <v>75</v>
      </c>
      <c r="I81" s="410"/>
      <c r="J81" s="447">
        <f ca="1">OFFSET('KPI Goals-Data Input'!C$9,$H81,0)</f>
        <v>75</v>
      </c>
      <c r="K81" s="447" t="str">
        <f ca="1">OFFSET('KPI Goals-Data Input'!E$9,$H81,0)</f>
        <v>Mears Middle School (750/ME)</v>
      </c>
      <c r="L81" s="449">
        <f ca="1">OFFSET('KPI Goals-Data Input'!F$9,$H81,0)</f>
        <v>0.85199999999999998</v>
      </c>
      <c r="M81" s="450">
        <f ca="1">OFFSET('KPI Goals-Data Input'!G$9,$H81,0)</f>
        <v>2.6746324458786614</v>
      </c>
      <c r="N81" s="451">
        <f ca="1">OFFSET('KPI Goals-Data Input'!H$9,$H81,0)</f>
        <v>26264.618181818179</v>
      </c>
      <c r="O81" s="450">
        <f ca="1">OFFSET('KPI Goals-Data Input'!I$9,$H81,0)</f>
        <v>481.15205457332553</v>
      </c>
      <c r="P81" s="452">
        <f ca="1">OFFSET('KPI Goals-Data Input'!J$9,$H81,0)</f>
        <v>2</v>
      </c>
      <c r="Q81" s="453">
        <f ca="1">OFFSET('KPI Goals-Data Input'!D$9,$H81,0)</f>
        <v>1985</v>
      </c>
      <c r="R81" s="453" t="str">
        <f ca="1">OFFSET('KPI Goals-Data Input'!K$9,$H81,0)</f>
        <v>Middle School</v>
      </c>
      <c r="S81" s="454">
        <f ca="1">OFFSET('KPI Goals-Data Input'!L$9,$H81,0)</f>
        <v>2.25</v>
      </c>
      <c r="T81" s="442"/>
      <c r="U81" s="25"/>
      <c r="V81" s="454">
        <f ca="1">OFFSET('KPI Goals-Data Input'!$E67,0,$E$17)</f>
        <v>21940</v>
      </c>
      <c r="W81" s="454">
        <f ca="1">OFFSET('KPI Goals-Data Input'!$E67,0,$E$18)</f>
        <v>1</v>
      </c>
      <c r="X81" s="469"/>
      <c r="Y81" s="468"/>
      <c r="Z81" s="468"/>
      <c r="AA81" s="470"/>
      <c r="AB81" s="467"/>
      <c r="AC81" s="467"/>
      <c r="AD81" s="467"/>
      <c r="AE81" s="467"/>
      <c r="AF81" s="467"/>
      <c r="AG81" s="467"/>
      <c r="AH81" s="467"/>
      <c r="AI81" s="467"/>
      <c r="AJ81" s="467"/>
      <c r="AK81" s="467"/>
      <c r="AL81" s="467"/>
      <c r="AM81" s="6"/>
    </row>
    <row r="82" spans="2:39" ht="12.75" customHeight="1">
      <c r="B82" s="341"/>
      <c r="C82" s="348">
        <f t="shared" si="4"/>
        <v>59</v>
      </c>
      <c r="D82" s="447" t="str">
        <f>'KPI Goals-Data Input'!E68</f>
        <v>Willow Crest Elementary (400/WI)</v>
      </c>
      <c r="E82" s="448">
        <f ca="1">OFFSET('KPI Goals-Data Input'!$E68,0,mySortCriteria)</f>
        <v>402.75540711852256</v>
      </c>
      <c r="F82" s="448">
        <f t="shared" ca="1" si="5"/>
        <v>402.75540717752256</v>
      </c>
      <c r="G82" s="448">
        <f t="shared" ca="1" si="6"/>
        <v>481.92356082116254</v>
      </c>
      <c r="H82" s="448">
        <f t="shared" ca="1" si="7"/>
        <v>53</v>
      </c>
      <c r="I82" s="410"/>
      <c r="J82" s="447">
        <f ca="1">OFFSET('KPI Goals-Data Input'!C$9,$H82,0)</f>
        <v>53</v>
      </c>
      <c r="K82" s="447" t="str">
        <f ca="1">OFFSET('KPI Goals-Data Input'!E$9,$H82,0)</f>
        <v>Tudor Elementary (370/TD)</v>
      </c>
      <c r="L82" s="449">
        <f ca="1">OFFSET('KPI Goals-Data Input'!F$9,$H82,0)</f>
        <v>0.85399999999999998</v>
      </c>
      <c r="M82" s="450">
        <f ca="1">OFFSET('KPI Goals-Data Input'!G$9,$H82,0)</f>
        <v>3.232113524602183</v>
      </c>
      <c r="N82" s="451">
        <f ca="1">OFFSET('KPI Goals-Data Input'!H$9,$H82,0)</f>
        <v>21232.52</v>
      </c>
      <c r="O82" s="450">
        <f ca="1">OFFSET('KPI Goals-Data Input'!I$9,$H82,0)</f>
        <v>481.92356076816253</v>
      </c>
      <c r="P82" s="452">
        <f ca="1">OFFSET('KPI Goals-Data Input'!J$9,$H82,0)</f>
        <v>1</v>
      </c>
      <c r="Q82" s="453">
        <f ca="1">OFFSET('KPI Goals-Data Input'!D$9,$H82,0)</f>
        <v>1990</v>
      </c>
      <c r="R82" s="453" t="str">
        <f ca="1">OFFSET('KPI Goals-Data Input'!K$9,$H82,0)</f>
        <v>Elementary School</v>
      </c>
      <c r="S82" s="454">
        <f ca="1">OFFSET('KPI Goals-Data Input'!L$9,$H82,0)</f>
        <v>2.25</v>
      </c>
      <c r="T82" s="442"/>
      <c r="U82" s="25"/>
      <c r="V82" s="454">
        <f ca="1">OFFSET('KPI Goals-Data Input'!$E68,0,$E$17)</f>
        <v>20349.439999999999</v>
      </c>
      <c r="W82" s="454">
        <f ca="1">OFFSET('KPI Goals-Data Input'!$E68,0,$E$18)</f>
        <v>1</v>
      </c>
      <c r="X82" s="469"/>
      <c r="Y82" s="468"/>
      <c r="Z82" s="468"/>
      <c r="AA82" s="470"/>
      <c r="AB82" s="467"/>
      <c r="AC82" s="467"/>
      <c r="AD82" s="467"/>
      <c r="AE82" s="467"/>
      <c r="AF82" s="467"/>
      <c r="AG82" s="467"/>
      <c r="AH82" s="467"/>
      <c r="AI82" s="467"/>
      <c r="AJ82" s="467"/>
      <c r="AK82" s="467"/>
      <c r="AL82" s="467"/>
      <c r="AM82" s="6"/>
    </row>
    <row r="83" spans="2:39" ht="12.75" customHeight="1">
      <c r="B83" s="341"/>
      <c r="C83" s="348">
        <f t="shared" si="4"/>
        <v>60</v>
      </c>
      <c r="D83" s="447" t="str">
        <f>'KPI Goals-Data Input'!E69</f>
        <v>Wonder Park Elementary (410/WN)</v>
      </c>
      <c r="E83" s="448">
        <f ca="1">OFFSET('KPI Goals-Data Input'!$E69,0,mySortCriteria)</f>
        <v>548.90309394933888</v>
      </c>
      <c r="F83" s="448">
        <f t="shared" ca="1" si="5"/>
        <v>548.90309400933893</v>
      </c>
      <c r="G83" s="448">
        <f t="shared" ca="1" si="6"/>
        <v>484.59209429860027</v>
      </c>
      <c r="H83" s="448">
        <f t="shared" ca="1" si="7"/>
        <v>72</v>
      </c>
      <c r="I83" s="410"/>
      <c r="J83" s="447">
        <f ca="1">OFFSET('KPI Goals-Data Input'!C$9,$H83,0)</f>
        <v>72</v>
      </c>
      <c r="K83" s="447" t="str">
        <f ca="1">OFFSET('KPI Goals-Data Input'!E$9,$H83,0)</f>
        <v>Goldenview Middle School (780/GV)</v>
      </c>
      <c r="L83" s="449">
        <f ca="1">OFFSET('KPI Goals-Data Input'!F$9,$H83,0)</f>
        <v>0.93</v>
      </c>
      <c r="M83" s="450">
        <f ca="1">OFFSET('KPI Goals-Data Input'!G$9,$H83,0)</f>
        <v>2.695408056207043</v>
      </c>
      <c r="N83" s="451">
        <f ca="1">OFFSET('KPI Goals-Data Input'!H$9,$H83,0)</f>
        <v>26052.381818181821</v>
      </c>
      <c r="O83" s="450">
        <f ca="1">OFFSET('KPI Goals-Data Input'!I$9,$H83,0)</f>
        <v>484.5920942266003</v>
      </c>
      <c r="P83" s="452">
        <f ca="1">OFFSET('KPI Goals-Data Input'!J$9,$H83,0)</f>
        <v>2</v>
      </c>
      <c r="Q83" s="453">
        <f ca="1">OFFSET('KPI Goals-Data Input'!D$9,$H83,0)</f>
        <v>1997</v>
      </c>
      <c r="R83" s="453" t="str">
        <f ca="1">OFFSET('KPI Goals-Data Input'!K$9,$H83,0)</f>
        <v>Middle School</v>
      </c>
      <c r="S83" s="454">
        <f ca="1">OFFSET('KPI Goals-Data Input'!L$9,$H83,0)</f>
        <v>1.5</v>
      </c>
      <c r="T83" s="442"/>
      <c r="U83" s="25"/>
      <c r="V83" s="454">
        <f ca="1">OFFSET('KPI Goals-Data Input'!$E69,0,$E$17)</f>
        <v>19349.68</v>
      </c>
      <c r="W83" s="454">
        <f ca="1">OFFSET('KPI Goals-Data Input'!$E69,0,$E$18)</f>
        <v>1</v>
      </c>
      <c r="X83" s="469"/>
      <c r="Y83" s="468"/>
      <c r="Z83" s="468"/>
      <c r="AA83" s="470"/>
      <c r="AB83" s="467"/>
      <c r="AC83" s="467"/>
      <c r="AD83" s="467"/>
      <c r="AE83" s="467"/>
      <c r="AF83" s="467"/>
      <c r="AG83" s="467"/>
      <c r="AH83" s="467"/>
      <c r="AI83" s="467"/>
      <c r="AJ83" s="467"/>
      <c r="AK83" s="467"/>
      <c r="AL83" s="467"/>
      <c r="AM83" s="6"/>
    </row>
    <row r="84" spans="2:39" ht="12.75" customHeight="1">
      <c r="B84" s="341"/>
      <c r="C84" s="348">
        <f t="shared" si="4"/>
        <v>61</v>
      </c>
      <c r="D84" s="447" t="str">
        <f>'KPI Goals-Data Input'!E70</f>
        <v>Bartlett High School (800/BA)</v>
      </c>
      <c r="E84" s="448">
        <f ca="1">OFFSET('KPI Goals-Data Input'!$E70,0,mySortCriteria)</f>
        <v>470.96015236491291</v>
      </c>
      <c r="F84" s="448">
        <f t="shared" ca="1" si="5"/>
        <v>470.9601524259129</v>
      </c>
      <c r="G84" s="448">
        <f t="shared" ca="1" si="6"/>
        <v>485.1284483104252</v>
      </c>
      <c r="H84" s="448">
        <f t="shared" ca="1" si="7"/>
        <v>20</v>
      </c>
      <c r="I84" s="410"/>
      <c r="J84" s="447">
        <f ca="1">OFFSET('KPI Goals-Data Input'!C$9,$H84,0)</f>
        <v>20</v>
      </c>
      <c r="K84" s="447" t="str">
        <f ca="1">OFFSET('KPI Goals-Data Input'!E$9,$H84,0)</f>
        <v>Fire Lake Elementary (215/FL)</v>
      </c>
      <c r="L84" s="449">
        <f ca="1">OFFSET('KPI Goals-Data Input'!F$9,$H84,0)</f>
        <v>0.86</v>
      </c>
      <c r="M84" s="450">
        <f ca="1">OFFSET('KPI Goals-Data Input'!G$9,$H84,0)</f>
        <v>3.5707528329538762</v>
      </c>
      <c r="N84" s="451">
        <f ca="1">OFFSET('KPI Goals-Data Input'!H$9,$H84,0)</f>
        <v>18857.599999999999</v>
      </c>
      <c r="O84" s="450">
        <f ca="1">OFFSET('KPI Goals-Data Input'!I$9,$H84,0)</f>
        <v>485.12844829042518</v>
      </c>
      <c r="P84" s="452">
        <f ca="1">OFFSET('KPI Goals-Data Input'!J$9,$H84,0)</f>
        <v>1</v>
      </c>
      <c r="Q84" s="453">
        <f ca="1">OFFSET('KPI Goals-Data Input'!D$9,$H84,0)</f>
        <v>1985</v>
      </c>
      <c r="R84" s="453" t="str">
        <f ca="1">OFFSET('KPI Goals-Data Input'!K$9,$H84,0)</f>
        <v>Elementary School</v>
      </c>
      <c r="S84" s="454">
        <f ca="1">OFFSET('KPI Goals-Data Input'!L$9,$H84,0)</f>
        <v>2.25</v>
      </c>
      <c r="T84" s="442"/>
      <c r="U84" s="25"/>
      <c r="V84" s="454">
        <f ca="1">OFFSET('KPI Goals-Data Input'!$E70,0,$E$17)</f>
        <v>29744.372727272726</v>
      </c>
      <c r="W84" s="454">
        <f ca="1">OFFSET('KPI Goals-Data Input'!$E70,0,$E$18)</f>
        <v>3</v>
      </c>
      <c r="X84" s="469"/>
      <c r="Y84" s="468"/>
      <c r="Z84" s="468"/>
      <c r="AA84" s="470"/>
      <c r="AB84" s="467"/>
      <c r="AC84" s="467"/>
      <c r="AD84" s="467"/>
      <c r="AE84" s="467"/>
      <c r="AF84" s="467"/>
      <c r="AG84" s="467"/>
      <c r="AH84" s="467"/>
      <c r="AI84" s="467"/>
      <c r="AJ84" s="467"/>
      <c r="AK84" s="467"/>
      <c r="AL84" s="467"/>
      <c r="AM84" s="6"/>
    </row>
    <row r="85" spans="2:39" ht="12.75" customHeight="1">
      <c r="B85" s="341"/>
      <c r="C85" s="348">
        <f t="shared" si="4"/>
        <v>62</v>
      </c>
      <c r="D85" s="447" t="str">
        <f>'KPI Goals-Data Input'!E71</f>
        <v>Chugiak High School (810/CG)</v>
      </c>
      <c r="E85" s="448">
        <f ca="1">OFFSET('KPI Goals-Data Input'!$E71,0,mySortCriteria)</f>
        <v>513.15170320952291</v>
      </c>
      <c r="F85" s="448">
        <f t="shared" ca="1" si="5"/>
        <v>513.15170327152293</v>
      </c>
      <c r="G85" s="448">
        <f t="shared" ca="1" si="6"/>
        <v>489.36195591175033</v>
      </c>
      <c r="H85" s="448">
        <f t="shared" ca="1" si="7"/>
        <v>49</v>
      </c>
      <c r="I85" s="410"/>
      <c r="J85" s="447">
        <f ca="1">OFFSET('KPI Goals-Data Input'!C$9,$H85,0)</f>
        <v>49</v>
      </c>
      <c r="K85" s="447" t="str">
        <f ca="1">OFFSET('KPI Goals-Data Input'!E$9,$H85,0)</f>
        <v>Spring Hill Elementary (362/SH)</v>
      </c>
      <c r="L85" s="449">
        <f ca="1">OFFSET('KPI Goals-Data Input'!F$9,$H85,0)</f>
        <v>0.88500000000000001</v>
      </c>
      <c r="M85" s="450">
        <f ca="1">OFFSET('KPI Goals-Data Input'!G$9,$H85,0)</f>
        <v>3.7072875444147755</v>
      </c>
      <c r="N85" s="451">
        <f ca="1">OFFSET('KPI Goals-Data Input'!H$9,$H85,0)</f>
        <v>18057.599999999999</v>
      </c>
      <c r="O85" s="450">
        <f ca="1">OFFSET('KPI Goals-Data Input'!I$9,$H85,0)</f>
        <v>489.36195586275034</v>
      </c>
      <c r="P85" s="452">
        <f ca="1">OFFSET('KPI Goals-Data Input'!J$9,$H85,0)</f>
        <v>1</v>
      </c>
      <c r="Q85" s="453">
        <f ca="1">OFFSET('KPI Goals-Data Input'!D$9,$H85,0)</f>
        <v>1985</v>
      </c>
      <c r="R85" s="453" t="str">
        <f ca="1">OFFSET('KPI Goals-Data Input'!K$9,$H85,0)</f>
        <v>Elementary School</v>
      </c>
      <c r="S85" s="454">
        <f ca="1">OFFSET('KPI Goals-Data Input'!L$9,$H85,0)</f>
        <v>2</v>
      </c>
      <c r="T85" s="442"/>
      <c r="U85" s="25"/>
      <c r="V85" s="454">
        <f ca="1">OFFSET('KPI Goals-Data Input'!$E71,0,$E$17)</f>
        <v>29153.12222222222</v>
      </c>
      <c r="W85" s="454">
        <f ca="1">OFFSET('KPI Goals-Data Input'!$E71,0,$E$18)</f>
        <v>3</v>
      </c>
      <c r="X85" s="469"/>
      <c r="Y85" s="468"/>
      <c r="Z85" s="468"/>
      <c r="AA85" s="470"/>
      <c r="AB85" s="467"/>
      <c r="AC85" s="467"/>
      <c r="AD85" s="467"/>
      <c r="AE85" s="467"/>
      <c r="AF85" s="467"/>
      <c r="AG85" s="467"/>
      <c r="AH85" s="467"/>
      <c r="AI85" s="467"/>
      <c r="AJ85" s="467"/>
      <c r="AK85" s="467"/>
      <c r="AL85" s="467"/>
      <c r="AM85" s="6"/>
    </row>
    <row r="86" spans="2:39" ht="12.75" customHeight="1">
      <c r="B86" s="341"/>
      <c r="C86" s="348">
        <f t="shared" si="4"/>
        <v>63</v>
      </c>
      <c r="D86" s="447" t="str">
        <f>'KPI Goals-Data Input'!E72</f>
        <v>Dimond High School (820/DI)</v>
      </c>
      <c r="E86" s="448">
        <f ca="1">OFFSET('KPI Goals-Data Input'!$E72,0,mySortCriteria)</f>
        <v>312.80831090972129</v>
      </c>
      <c r="F86" s="448">
        <f t="shared" ca="1" si="5"/>
        <v>312.8083109727213</v>
      </c>
      <c r="G86" s="448">
        <f t="shared" ca="1" si="6"/>
        <v>499.82197492434619</v>
      </c>
      <c r="H86" s="448">
        <f t="shared" ca="1" si="7"/>
        <v>8</v>
      </c>
      <c r="I86" s="410"/>
      <c r="J86" s="447">
        <f ca="1">OFFSET('KPI Goals-Data Input'!C$9,$H86,0)</f>
        <v>8</v>
      </c>
      <c r="K86" s="447" t="str">
        <f ca="1">OFFSET('KPI Goals-Data Input'!E$9,$H86,0)</f>
        <v>Birchwood ABC Elementary (120/BI)</v>
      </c>
      <c r="L86" s="449">
        <f ca="1">OFFSET('KPI Goals-Data Input'!F$9,$H86,0)</f>
        <v>0.66300000000000003</v>
      </c>
      <c r="M86" s="450">
        <f ca="1">OFFSET('KPI Goals-Data Input'!G$9,$H86,0)</f>
        <v>3.8307674769874906</v>
      </c>
      <c r="N86" s="451">
        <f ca="1">OFFSET('KPI Goals-Data Input'!H$9,$H86,0)</f>
        <v>17379.36</v>
      </c>
      <c r="O86" s="450">
        <f ca="1">OFFSET('KPI Goals-Data Input'!I$9,$H86,0)</f>
        <v>499.82197491634622</v>
      </c>
      <c r="P86" s="452">
        <f ca="1">OFFSET('KPI Goals-Data Input'!J$9,$H86,0)</f>
        <v>1</v>
      </c>
      <c r="Q86" s="453">
        <f ca="1">OFFSET('KPI Goals-Data Input'!D$9,$H86,0)</f>
        <v>1994</v>
      </c>
      <c r="R86" s="453" t="str">
        <f ca="1">OFFSET('KPI Goals-Data Input'!K$9,$H86,0)</f>
        <v>Elementary School</v>
      </c>
      <c r="S86" s="454">
        <f ca="1">OFFSET('KPI Goals-Data Input'!L$9,$H86,0)</f>
        <v>4.25</v>
      </c>
      <c r="T86" s="442"/>
      <c r="U86" s="25"/>
      <c r="V86" s="454">
        <f ca="1">OFFSET('KPI Goals-Data Input'!$E72,0,$E$17)</f>
        <v>28399.5</v>
      </c>
      <c r="W86" s="454">
        <f ca="1">OFFSET('KPI Goals-Data Input'!$E72,0,$E$18)</f>
        <v>3</v>
      </c>
      <c r="X86" s="469"/>
      <c r="Y86" s="468"/>
      <c r="Z86" s="468"/>
      <c r="AA86" s="470"/>
      <c r="AB86" s="467"/>
      <c r="AC86" s="467"/>
      <c r="AD86" s="467"/>
      <c r="AE86" s="467"/>
      <c r="AF86" s="467"/>
      <c r="AG86" s="467"/>
      <c r="AH86" s="467"/>
      <c r="AI86" s="467"/>
      <c r="AJ86" s="467"/>
      <c r="AK86" s="467"/>
      <c r="AL86" s="467"/>
      <c r="AM86" s="6"/>
    </row>
    <row r="87" spans="2:39" ht="12.75" customHeight="1">
      <c r="B87" s="341"/>
      <c r="C87" s="348">
        <f t="shared" si="4"/>
        <v>64</v>
      </c>
      <c r="D87" s="447" t="str">
        <f>'KPI Goals-Data Input'!E73</f>
        <v>Eagle River High School (865/EG)</v>
      </c>
      <c r="E87" s="448">
        <f ca="1">OFFSET('KPI Goals-Data Input'!$E73,0,mySortCriteria)</f>
        <v>468.33951685283381</v>
      </c>
      <c r="F87" s="448">
        <f t="shared" ca="1" si="5"/>
        <v>468.33951691683382</v>
      </c>
      <c r="G87" s="448">
        <f t="shared" ca="1" si="6"/>
        <v>508.1804526454909</v>
      </c>
      <c r="H87" s="448">
        <f t="shared" ca="1" si="7"/>
        <v>74</v>
      </c>
      <c r="I87" s="410"/>
      <c r="J87" s="447">
        <f ca="1">OFFSET('KPI Goals-Data Input'!C$9,$H87,0)</f>
        <v>74</v>
      </c>
      <c r="K87" s="447" t="str">
        <f ca="1">OFFSET('KPI Goals-Data Input'!E$9,$H87,0)</f>
        <v>Hanshew Middle School (740/HA)</v>
      </c>
      <c r="L87" s="449">
        <f ca="1">OFFSET('KPI Goals-Data Input'!F$9,$H87,0)</f>
        <v>0.88700000000000001</v>
      </c>
      <c r="M87" s="450">
        <f ca="1">OFFSET('KPI Goals-Data Input'!G$9,$H87,0)</f>
        <v>2.7268368764224982</v>
      </c>
      <c r="N87" s="451">
        <f ca="1">OFFSET('KPI Goals-Data Input'!H$9,$H87,0)</f>
        <v>25650.272727272728</v>
      </c>
      <c r="O87" s="450">
        <f ca="1">OFFSET('KPI Goals-Data Input'!I$9,$H87,0)</f>
        <v>508.18045257149089</v>
      </c>
      <c r="P87" s="452">
        <f ca="1">OFFSET('KPI Goals-Data Input'!J$9,$H87,0)</f>
        <v>2</v>
      </c>
      <c r="Q87" s="453">
        <f ca="1">OFFSET('KPI Goals-Data Input'!D$9,$H87,0)</f>
        <v>1984</v>
      </c>
      <c r="R87" s="453" t="str">
        <f ca="1">OFFSET('KPI Goals-Data Input'!K$9,$H87,0)</f>
        <v>Middle School</v>
      </c>
      <c r="S87" s="454">
        <f ca="1">OFFSET('KPI Goals-Data Input'!L$9,$H87,0)</f>
        <v>2</v>
      </c>
      <c r="T87" s="442"/>
      <c r="U87" s="25"/>
      <c r="V87" s="454">
        <f ca="1">OFFSET('KPI Goals-Data Input'!$E73,0,$E$17)</f>
        <v>27412.799999999999</v>
      </c>
      <c r="W87" s="454">
        <f ca="1">OFFSET('KPI Goals-Data Input'!$E73,0,$E$18)</f>
        <v>3</v>
      </c>
      <c r="X87" s="469"/>
      <c r="Y87" s="468"/>
      <c r="Z87" s="468"/>
      <c r="AA87" s="470"/>
      <c r="AB87" s="467"/>
      <c r="AC87" s="467"/>
      <c r="AD87" s="467"/>
      <c r="AE87" s="467"/>
      <c r="AF87" s="467"/>
      <c r="AG87" s="467"/>
      <c r="AH87" s="467"/>
      <c r="AI87" s="467"/>
      <c r="AJ87" s="467"/>
      <c r="AK87" s="467"/>
      <c r="AL87" s="467"/>
      <c r="AM87" s="6"/>
    </row>
    <row r="88" spans="2:39" ht="12.75" customHeight="1">
      <c r="B88" s="341"/>
      <c r="C88" s="348">
        <f t="shared" si="4"/>
        <v>65</v>
      </c>
      <c r="D88" s="447" t="str">
        <f>'KPI Goals-Data Input'!E74</f>
        <v>East High School (830/EA)</v>
      </c>
      <c r="E88" s="448">
        <f ca="1">OFFSET('KPI Goals-Data Input'!$E74,0,mySortCriteria)</f>
        <v>342.3298218150552</v>
      </c>
      <c r="F88" s="448">
        <f t="shared" ref="F88:F101" ca="1" si="8">E88+$C88/1000000000</f>
        <v>342.32982188005519</v>
      </c>
      <c r="G88" s="448">
        <f t="shared" ref="G88:G101" ca="1" si="9">CHOOSE($E$8,LARGE($F$24:$F$101,$C88),SMALL($F$24:$F$101,$C88))</f>
        <v>513.15170327152293</v>
      </c>
      <c r="H88" s="448">
        <f t="shared" ref="H88:H101" ca="1" si="10">MATCH(G88,$F$24:$F$101,0)</f>
        <v>62</v>
      </c>
      <c r="I88" s="410"/>
      <c r="J88" s="447">
        <f ca="1">OFFSET('KPI Goals-Data Input'!C$9,$H88,0)</f>
        <v>62</v>
      </c>
      <c r="K88" s="447" t="str">
        <f ca="1">OFFSET('KPI Goals-Data Input'!E$9,$H88,0)</f>
        <v>Chugiak High School (810/CG)</v>
      </c>
      <c r="L88" s="449">
        <f ca="1">OFFSET('KPI Goals-Data Input'!F$9,$H88,0)</f>
        <v>0.89500000000000002</v>
      </c>
      <c r="M88" s="450">
        <f ca="1">OFFSET('KPI Goals-Data Input'!G$9,$H88,0)</f>
        <v>2.4036436091446038</v>
      </c>
      <c r="N88" s="451">
        <f ca="1">OFFSET('KPI Goals-Data Input'!H$9,$H88,0)</f>
        <v>29153.12222222222</v>
      </c>
      <c r="O88" s="450">
        <f ca="1">OFFSET('KPI Goals-Data Input'!I$9,$H88,0)</f>
        <v>513.15170320952291</v>
      </c>
      <c r="P88" s="452">
        <f ca="1">OFFSET('KPI Goals-Data Input'!J$9,$H88,0)</f>
        <v>3</v>
      </c>
      <c r="Q88" s="453">
        <f ca="1">OFFSET('KPI Goals-Data Input'!D$9,$H88,0)</f>
        <v>2003</v>
      </c>
      <c r="R88" s="453" t="str">
        <f ca="1">OFFSET('KPI Goals-Data Input'!K$9,$H88,0)</f>
        <v>High School</v>
      </c>
      <c r="S88" s="454">
        <f ca="1">OFFSET('KPI Goals-Data Input'!L$9,$H88,0)</f>
        <v>2</v>
      </c>
      <c r="T88" s="442"/>
      <c r="U88" s="25"/>
      <c r="V88" s="454">
        <f ca="1">OFFSET('KPI Goals-Data Input'!$E74,0,$E$17)</f>
        <v>28028.290909090909</v>
      </c>
      <c r="W88" s="454">
        <f ca="1">OFFSET('KPI Goals-Data Input'!$E74,0,$E$18)</f>
        <v>3</v>
      </c>
      <c r="X88" s="469"/>
      <c r="Y88" s="468"/>
      <c r="Z88" s="468"/>
      <c r="AA88" s="470"/>
      <c r="AB88" s="467"/>
      <c r="AC88" s="467"/>
      <c r="AD88" s="467"/>
      <c r="AE88" s="467"/>
      <c r="AF88" s="467"/>
      <c r="AG88" s="467"/>
      <c r="AH88" s="467"/>
      <c r="AI88" s="467"/>
      <c r="AJ88" s="467"/>
      <c r="AK88" s="467"/>
      <c r="AL88" s="467"/>
      <c r="AM88" s="6"/>
    </row>
    <row r="89" spans="2:39" ht="12.75" customHeight="1">
      <c r="B89" s="341"/>
      <c r="C89" s="348">
        <f t="shared" si="4"/>
        <v>66</v>
      </c>
      <c r="D89" s="447" t="str">
        <f>'KPI Goals-Data Input'!E75</f>
        <v>Service High School (840/SE)</v>
      </c>
      <c r="E89" s="448">
        <f ca="1">OFFSET('KPI Goals-Data Input'!$E75,0,mySortCriteria)</f>
        <v>386.3971191016941</v>
      </c>
      <c r="F89" s="448">
        <f t="shared" ca="1" si="8"/>
        <v>386.39711916769409</v>
      </c>
      <c r="G89" s="448">
        <f t="shared" ca="1" si="9"/>
        <v>523.77473040610369</v>
      </c>
      <c r="H89" s="448">
        <f t="shared" ca="1" si="10"/>
        <v>35</v>
      </c>
      <c r="I89" s="410"/>
      <c r="J89" s="447">
        <f ca="1">OFFSET('KPI Goals-Data Input'!C$9,$H89,0)</f>
        <v>35</v>
      </c>
      <c r="K89" s="447" t="str">
        <f ca="1">OFFSET('KPI Goals-Data Input'!E$9,$H89,0)</f>
        <v>North Star Elementary (280/NO)</v>
      </c>
      <c r="L89" s="449">
        <f ca="1">OFFSET('KPI Goals-Data Input'!F$9,$H89,0)</f>
        <v>0.82699999999999996</v>
      </c>
      <c r="M89" s="450">
        <f ca="1">OFFSET('KPI Goals-Data Input'!G$9,$H89,0)</f>
        <v>2.9137362936546691</v>
      </c>
      <c r="N89" s="451">
        <f ca="1">OFFSET('KPI Goals-Data Input'!H$9,$H89,0)</f>
        <v>23368.866666666669</v>
      </c>
      <c r="O89" s="450">
        <f ca="1">OFFSET('KPI Goals-Data Input'!I$9,$H89,0)</f>
        <v>523.77473037110371</v>
      </c>
      <c r="P89" s="452">
        <f ca="1">OFFSET('KPI Goals-Data Input'!J$9,$H89,0)</f>
        <v>1</v>
      </c>
      <c r="Q89" s="453">
        <f ca="1">OFFSET('KPI Goals-Data Input'!D$9,$H89,0)</f>
        <v>1994</v>
      </c>
      <c r="R89" s="453" t="str">
        <f ca="1">OFFSET('KPI Goals-Data Input'!K$9,$H89,0)</f>
        <v>Elementary School</v>
      </c>
      <c r="S89" s="454">
        <f ca="1">OFFSET('KPI Goals-Data Input'!L$9,$H89,0)</f>
        <v>2.5</v>
      </c>
      <c r="T89" s="442"/>
      <c r="U89" s="25"/>
      <c r="V89" s="454">
        <f ca="1">OFFSET('KPI Goals-Data Input'!$E75,0,$E$17)</f>
        <v>28444.690000000002</v>
      </c>
      <c r="W89" s="454">
        <f ca="1">OFFSET('KPI Goals-Data Input'!$E75,0,$E$18)</f>
        <v>3</v>
      </c>
      <c r="X89" s="469"/>
      <c r="Y89" s="468"/>
      <c r="Z89" s="468"/>
      <c r="AA89" s="470"/>
      <c r="AB89" s="467"/>
      <c r="AC89" s="467"/>
      <c r="AD89" s="467"/>
      <c r="AE89" s="467"/>
      <c r="AF89" s="467"/>
      <c r="AG89" s="467"/>
      <c r="AH89" s="467"/>
      <c r="AI89" s="467"/>
      <c r="AJ89" s="467"/>
      <c r="AK89" s="467"/>
      <c r="AL89" s="467"/>
      <c r="AM89" s="6"/>
    </row>
    <row r="90" spans="2:39" ht="12.75" customHeight="1">
      <c r="B90" s="341"/>
      <c r="C90" s="348">
        <f t="shared" si="4"/>
        <v>67</v>
      </c>
      <c r="D90" s="447" t="str">
        <f>'KPI Goals-Data Input'!E76</f>
        <v>South High School (860/SO)</v>
      </c>
      <c r="E90" s="448">
        <f ca="1">OFFSET('KPI Goals-Data Input'!$E76,0,mySortCriteria)</f>
        <v>404.32015795320245</v>
      </c>
      <c r="F90" s="448">
        <f t="shared" ca="1" si="8"/>
        <v>404.32015802020243</v>
      </c>
      <c r="G90" s="448">
        <f t="shared" ca="1" si="9"/>
        <v>535.80967438143671</v>
      </c>
      <c r="H90" s="448">
        <f t="shared" ca="1" si="10"/>
        <v>24</v>
      </c>
      <c r="I90" s="410"/>
      <c r="J90" s="447">
        <f ca="1">OFFSET('KPI Goals-Data Input'!C$9,$H90,0)</f>
        <v>24</v>
      </c>
      <c r="K90" s="447" t="str">
        <f ca="1">OFFSET('KPI Goals-Data Input'!E$9,$H90,0)</f>
        <v>Homestead Elementary (235/HO)</v>
      </c>
      <c r="L90" s="449">
        <f ca="1">OFFSET('KPI Goals-Data Input'!F$9,$H90,0)</f>
        <v>0.98399999999999999</v>
      </c>
      <c r="M90" s="450">
        <f ca="1">OFFSET('KPI Goals-Data Input'!G$9,$H90,0)</f>
        <v>3.5973836609734149</v>
      </c>
      <c r="N90" s="451">
        <f ca="1">OFFSET('KPI Goals-Data Input'!H$9,$H90,0)</f>
        <v>18707.400000000001</v>
      </c>
      <c r="O90" s="450">
        <f ca="1">OFFSET('KPI Goals-Data Input'!I$9,$H90,0)</f>
        <v>535.80967435743673</v>
      </c>
      <c r="P90" s="452">
        <f ca="1">OFFSET('KPI Goals-Data Input'!J$9,$H90,0)</f>
        <v>1</v>
      </c>
      <c r="Q90" s="453">
        <f ca="1">OFFSET('KPI Goals-Data Input'!D$9,$H90,0)</f>
        <v>1990</v>
      </c>
      <c r="R90" s="453" t="str">
        <f ca="1">OFFSET('KPI Goals-Data Input'!K$9,$H90,0)</f>
        <v>Elementary School</v>
      </c>
      <c r="S90" s="454">
        <f ca="1">OFFSET('KPI Goals-Data Input'!L$9,$H90,0)</f>
        <v>1</v>
      </c>
      <c r="T90" s="442"/>
      <c r="U90" s="25"/>
      <c r="V90" s="454">
        <f ca="1">OFFSET('KPI Goals-Data Input'!$E76,0,$E$17)</f>
        <v>26500</v>
      </c>
      <c r="W90" s="454">
        <f ca="1">OFFSET('KPI Goals-Data Input'!$E76,0,$E$18)</f>
        <v>3</v>
      </c>
      <c r="X90" s="469"/>
      <c r="Y90" s="468"/>
      <c r="Z90" s="468"/>
      <c r="AA90" s="470"/>
      <c r="AB90" s="467"/>
      <c r="AC90" s="467"/>
      <c r="AD90" s="467"/>
      <c r="AE90" s="467"/>
      <c r="AF90" s="467"/>
      <c r="AG90" s="467"/>
      <c r="AH90" s="467"/>
      <c r="AI90" s="467"/>
      <c r="AJ90" s="467"/>
      <c r="AK90" s="467"/>
      <c r="AL90" s="467"/>
      <c r="AM90" s="6"/>
    </row>
    <row r="91" spans="2:39" ht="12.75" customHeight="1">
      <c r="B91" s="341"/>
      <c r="C91" s="348">
        <f t="shared" si="4"/>
        <v>68</v>
      </c>
      <c r="D91" s="447" t="str">
        <f>'KPI Goals-Data Input'!E77</f>
        <v>West High School (850/WE)</v>
      </c>
      <c r="E91" s="448">
        <f ca="1">OFFSET('KPI Goals-Data Input'!$E77,0,mySortCriteria)</f>
        <v>396.91270548523789</v>
      </c>
      <c r="F91" s="448">
        <f t="shared" ca="1" si="8"/>
        <v>396.91270555323791</v>
      </c>
      <c r="G91" s="448">
        <f t="shared" ca="1" si="9"/>
        <v>537.71709450016033</v>
      </c>
      <c r="H91" s="448">
        <f t="shared" ca="1" si="10"/>
        <v>46</v>
      </c>
      <c r="I91" s="410"/>
      <c r="J91" s="447">
        <f ca="1">OFFSET('KPI Goals-Data Input'!C$9,$H91,0)</f>
        <v>46</v>
      </c>
      <c r="K91" s="447" t="str">
        <f ca="1">OFFSET('KPI Goals-Data Input'!E$9,$H91,0)</f>
        <v>Russian Jack Elementary (345/RJ)</v>
      </c>
      <c r="L91" s="449">
        <f ca="1">OFFSET('KPI Goals-Data Input'!F$9,$H91,0)</f>
        <v>0.88800000000000001</v>
      </c>
      <c r="M91" s="450">
        <f ca="1">OFFSET('KPI Goals-Data Input'!G$9,$H91,0)</f>
        <v>3.3860872388371996</v>
      </c>
      <c r="N91" s="451">
        <f ca="1">OFFSET('KPI Goals-Data Input'!H$9,$H91,0)</f>
        <v>19479.7</v>
      </c>
      <c r="O91" s="450">
        <f ca="1">OFFSET('KPI Goals-Data Input'!I$9,$H91,0)</f>
        <v>537.71709445416036</v>
      </c>
      <c r="P91" s="452">
        <f ca="1">OFFSET('KPI Goals-Data Input'!J$9,$H91,0)</f>
        <v>1</v>
      </c>
      <c r="Q91" s="453">
        <f ca="1">OFFSET('KPI Goals-Data Input'!D$9,$H91,0)</f>
        <v>1999</v>
      </c>
      <c r="R91" s="453" t="str">
        <f ca="1">OFFSET('KPI Goals-Data Input'!K$9,$H91,0)</f>
        <v>Elementary School</v>
      </c>
      <c r="S91" s="454">
        <f ca="1">OFFSET('KPI Goals-Data Input'!L$9,$H91,0)</f>
        <v>2</v>
      </c>
      <c r="T91" s="442"/>
      <c r="U91" s="25"/>
      <c r="V91" s="454">
        <f ca="1">OFFSET('KPI Goals-Data Input'!$E77,0,$E$17)</f>
        <v>28569.514285714289</v>
      </c>
      <c r="W91" s="454">
        <f ca="1">OFFSET('KPI Goals-Data Input'!$E77,0,$E$18)</f>
        <v>3</v>
      </c>
      <c r="X91" s="469"/>
      <c r="Y91" s="468"/>
      <c r="Z91" s="468"/>
      <c r="AA91" s="470"/>
      <c r="AB91" s="467"/>
      <c r="AC91" s="467"/>
      <c r="AD91" s="467"/>
      <c r="AE91" s="467"/>
      <c r="AF91" s="467"/>
      <c r="AG91" s="467"/>
      <c r="AH91" s="467"/>
      <c r="AI91" s="467"/>
      <c r="AJ91" s="467"/>
      <c r="AK91" s="467"/>
      <c r="AL91" s="467"/>
      <c r="AM91" s="6"/>
    </row>
    <row r="92" spans="2:39" ht="12.75" customHeight="1">
      <c r="B92" s="341"/>
      <c r="C92" s="348">
        <f t="shared" si="4"/>
        <v>69</v>
      </c>
      <c r="D92" s="447" t="str">
        <f>'KPI Goals-Data Input'!E78</f>
        <v>Begich Middle School (785/BE)</v>
      </c>
      <c r="E92" s="448">
        <f ca="1">OFFSET('KPI Goals-Data Input'!$E78,0,mySortCriteria)</f>
        <v>420.91309661327011</v>
      </c>
      <c r="F92" s="448">
        <f t="shared" ca="1" si="8"/>
        <v>420.91309668227012</v>
      </c>
      <c r="G92" s="448">
        <f t="shared" ca="1" si="9"/>
        <v>547.08253532877598</v>
      </c>
      <c r="H92" s="448">
        <f t="shared" ca="1" si="10"/>
        <v>40</v>
      </c>
      <c r="I92" s="410"/>
      <c r="J92" s="447">
        <f ca="1">OFFSET('KPI Goals-Data Input'!C$9,$H92,0)</f>
        <v>40</v>
      </c>
      <c r="K92" s="447" t="str">
        <f ca="1">OFFSET('KPI Goals-Data Input'!E$9,$H92,0)</f>
        <v>O'Malley Elementary (320/OM)</v>
      </c>
      <c r="L92" s="449">
        <f ca="1">OFFSET('KPI Goals-Data Input'!F$9,$H92,0)</f>
        <v>0</v>
      </c>
      <c r="M92" s="450">
        <f ca="1">OFFSET('KPI Goals-Data Input'!G$9,$H92,0)</f>
        <v>3.7014319940736642</v>
      </c>
      <c r="N92" s="451">
        <f ca="1">OFFSET('KPI Goals-Data Input'!H$9,$H92,0)</f>
        <v>18091.079999999998</v>
      </c>
      <c r="O92" s="450">
        <f ca="1">OFFSET('KPI Goals-Data Input'!I$9,$H92,0)</f>
        <v>547.08253528877594</v>
      </c>
      <c r="P92" s="452">
        <f ca="1">OFFSET('KPI Goals-Data Input'!J$9,$H92,0)</f>
        <v>1</v>
      </c>
      <c r="Q92" s="453">
        <f ca="1">OFFSET('KPI Goals-Data Input'!D$9,$H92,0)</f>
        <v>1987</v>
      </c>
      <c r="R92" s="453" t="str">
        <f ca="1">OFFSET('KPI Goals-Data Input'!K$9,$H92,0)</f>
        <v>Elementary School</v>
      </c>
      <c r="S92" s="454">
        <f ca="1">OFFSET('KPI Goals-Data Input'!L$9,$H92,0)</f>
        <v>0</v>
      </c>
      <c r="T92" s="442"/>
      <c r="U92" s="25"/>
      <c r="V92" s="454">
        <f ca="1">OFFSET('KPI Goals-Data Input'!$E78,0,$E$17)</f>
        <v>26358.466666666664</v>
      </c>
      <c r="W92" s="454">
        <f ca="1">OFFSET('KPI Goals-Data Input'!$E78,0,$E$18)</f>
        <v>2</v>
      </c>
      <c r="X92" s="469"/>
      <c r="Y92" s="468"/>
      <c r="Z92" s="468"/>
      <c r="AA92" s="470"/>
      <c r="AB92" s="467"/>
      <c r="AC92" s="467"/>
      <c r="AD92" s="467"/>
      <c r="AE92" s="467"/>
      <c r="AF92" s="467"/>
      <c r="AG92" s="467"/>
      <c r="AH92" s="467"/>
      <c r="AI92" s="467"/>
      <c r="AJ92" s="467"/>
      <c r="AK92" s="467"/>
      <c r="AL92" s="467"/>
      <c r="AM92" s="6"/>
    </row>
    <row r="93" spans="2:39" ht="12.75" customHeight="1">
      <c r="B93" s="341"/>
      <c r="C93" s="348">
        <f t="shared" si="4"/>
        <v>70</v>
      </c>
      <c r="D93" s="447" t="str">
        <f>'KPI Goals-Data Input'!E79</f>
        <v>Central Middle School of Science (700/CE)</v>
      </c>
      <c r="E93" s="448">
        <f ca="1">OFFSET('KPI Goals-Data Input'!$E79,0,mySortCriteria)</f>
        <v>471.83606358118607</v>
      </c>
      <c r="F93" s="448">
        <f t="shared" ca="1" si="8"/>
        <v>471.83606365118607</v>
      </c>
      <c r="G93" s="448">
        <f t="shared" ca="1" si="9"/>
        <v>548.26303229934274</v>
      </c>
      <c r="H93" s="448">
        <f t="shared" ca="1" si="10"/>
        <v>13</v>
      </c>
      <c r="I93" s="410"/>
      <c r="J93" s="447">
        <f ca="1">OFFSET('KPI Goals-Data Input'!C$9,$H93,0)</f>
        <v>13</v>
      </c>
      <c r="K93" s="447" t="str">
        <f ca="1">OFFSET('KPI Goals-Data Input'!E$9,$H93,0)</f>
        <v>Chugach Optional Elementary (160/CH)</v>
      </c>
      <c r="L93" s="449">
        <f ca="1">OFFSET('KPI Goals-Data Input'!F$9,$H93,0)</f>
        <v>0.94799999999999995</v>
      </c>
      <c r="M93" s="450">
        <f ca="1">OFFSET('KPI Goals-Data Input'!G$9,$H93,0)</f>
        <v>3.8054157874657686</v>
      </c>
      <c r="N93" s="451">
        <f ca="1">OFFSET('KPI Goals-Data Input'!H$9,$H93,0)</f>
        <v>18297.45</v>
      </c>
      <c r="O93" s="450">
        <f ca="1">OFFSET('KPI Goals-Data Input'!I$9,$H93,0)</f>
        <v>548.26303228634276</v>
      </c>
      <c r="P93" s="452">
        <f ca="1">OFFSET('KPI Goals-Data Input'!J$9,$H93,0)</f>
        <v>1</v>
      </c>
      <c r="Q93" s="453">
        <f ca="1">OFFSET('KPI Goals-Data Input'!D$9,$H93,0)</f>
        <v>2005</v>
      </c>
      <c r="R93" s="453" t="str">
        <f ca="1">OFFSET('KPI Goals-Data Input'!K$9,$H93,0)</f>
        <v>Elementary School</v>
      </c>
      <c r="S93" s="454">
        <f ca="1">OFFSET('KPI Goals-Data Input'!L$9,$H93,0)</f>
        <v>1.5</v>
      </c>
      <c r="T93" s="442"/>
      <c r="U93" s="25"/>
      <c r="V93" s="454">
        <f ca="1">OFFSET('KPI Goals-Data Input'!$E79,0,$E$17)</f>
        <v>21813.325000000001</v>
      </c>
      <c r="W93" s="454">
        <f ca="1">OFFSET('KPI Goals-Data Input'!$E79,0,$E$18)</f>
        <v>2</v>
      </c>
      <c r="X93" s="469"/>
      <c r="Y93" s="468"/>
      <c r="Z93" s="468"/>
      <c r="AA93" s="470"/>
      <c r="AB93" s="467"/>
      <c r="AC93" s="467"/>
      <c r="AD93" s="467"/>
      <c r="AE93" s="467"/>
      <c r="AF93" s="467"/>
      <c r="AG93" s="467"/>
      <c r="AH93" s="467"/>
      <c r="AI93" s="467"/>
      <c r="AJ93" s="467"/>
      <c r="AK93" s="467"/>
      <c r="AL93" s="467"/>
      <c r="AM93" s="6"/>
    </row>
    <row r="94" spans="2:39" ht="12.75" customHeight="1">
      <c r="B94" s="341"/>
      <c r="C94" s="348">
        <f t="shared" si="4"/>
        <v>71</v>
      </c>
      <c r="D94" s="447" t="str">
        <f>'KPI Goals-Data Input'!E80</f>
        <v>Clark Middle School (710/OR)</v>
      </c>
      <c r="E94" s="448">
        <f ca="1">OFFSET('KPI Goals-Data Input'!$E80,0,mySortCriteria)</f>
        <v>386.3230700681205</v>
      </c>
      <c r="F94" s="448">
        <f t="shared" ca="1" si="8"/>
        <v>386.32307013912049</v>
      </c>
      <c r="G94" s="448">
        <f t="shared" ca="1" si="9"/>
        <v>548.90309400933893</v>
      </c>
      <c r="H94" s="448">
        <f t="shared" ca="1" si="10"/>
        <v>60</v>
      </c>
      <c r="I94" s="410"/>
      <c r="J94" s="447">
        <f ca="1">OFFSET('KPI Goals-Data Input'!C$9,$H94,0)</f>
        <v>60</v>
      </c>
      <c r="K94" s="447" t="str">
        <f ca="1">OFFSET('KPI Goals-Data Input'!E$9,$H94,0)</f>
        <v>Wonder Park Elementary (410/WN)</v>
      </c>
      <c r="L94" s="449">
        <f ca="1">OFFSET('KPI Goals-Data Input'!F$9,$H94,0)</f>
        <v>0.76400000000000001</v>
      </c>
      <c r="M94" s="450">
        <f ca="1">OFFSET('KPI Goals-Data Input'!G$9,$H94,0)</f>
        <v>3.494882663411413</v>
      </c>
      <c r="N94" s="451">
        <f ca="1">OFFSET('KPI Goals-Data Input'!H$9,$H94,0)</f>
        <v>19349.68</v>
      </c>
      <c r="O94" s="450">
        <f ca="1">OFFSET('KPI Goals-Data Input'!I$9,$H94,0)</f>
        <v>548.90309394933888</v>
      </c>
      <c r="P94" s="452">
        <f ca="1">OFFSET('KPI Goals-Data Input'!J$9,$H94,0)</f>
        <v>1</v>
      </c>
      <c r="Q94" s="453">
        <f ca="1">OFFSET('KPI Goals-Data Input'!D$9,$H94,0)</f>
        <v>1994</v>
      </c>
      <c r="R94" s="453" t="str">
        <f ca="1">OFFSET('KPI Goals-Data Input'!K$9,$H94,0)</f>
        <v>Elementary School</v>
      </c>
      <c r="S94" s="454">
        <f ca="1">OFFSET('KPI Goals-Data Input'!L$9,$H94,0)</f>
        <v>3.25</v>
      </c>
      <c r="T94" s="442"/>
      <c r="U94" s="25"/>
      <c r="V94" s="454">
        <f ca="1">OFFSET('KPI Goals-Data Input'!$E80,0,$E$17)</f>
        <v>27000</v>
      </c>
      <c r="W94" s="454">
        <f ca="1">OFFSET('KPI Goals-Data Input'!$E80,0,$E$18)</f>
        <v>2</v>
      </c>
      <c r="X94" s="469"/>
      <c r="Y94" s="468"/>
      <c r="Z94" s="468"/>
      <c r="AA94" s="470"/>
      <c r="AB94" s="467"/>
      <c r="AC94" s="467"/>
      <c r="AD94" s="467"/>
      <c r="AE94" s="467"/>
      <c r="AF94" s="467"/>
      <c r="AG94" s="467"/>
      <c r="AH94" s="467"/>
      <c r="AI94" s="467"/>
      <c r="AJ94" s="467"/>
      <c r="AK94" s="467"/>
      <c r="AL94" s="467"/>
      <c r="AM94" s="6"/>
    </row>
    <row r="95" spans="2:39" ht="12.75" customHeight="1">
      <c r="B95" s="341"/>
      <c r="C95" s="348">
        <f t="shared" si="4"/>
        <v>72</v>
      </c>
      <c r="D95" s="447" t="str">
        <f>'KPI Goals-Data Input'!E81</f>
        <v>Goldenview Middle School (780/GV)</v>
      </c>
      <c r="E95" s="448">
        <f ca="1">OFFSET('KPI Goals-Data Input'!$E81,0,mySortCriteria)</f>
        <v>484.5920942266003</v>
      </c>
      <c r="F95" s="448">
        <f t="shared" ca="1" si="8"/>
        <v>484.59209429860027</v>
      </c>
      <c r="G95" s="448">
        <f t="shared" ca="1" si="9"/>
        <v>557.83978927369981</v>
      </c>
      <c r="H95" s="448">
        <f t="shared" ca="1" si="10"/>
        <v>73</v>
      </c>
      <c r="I95" s="410"/>
      <c r="J95" s="447">
        <f ca="1">OFFSET('KPI Goals-Data Input'!C$9,$H95,0)</f>
        <v>73</v>
      </c>
      <c r="K95" s="447" t="str">
        <f ca="1">OFFSET('KPI Goals-Data Input'!E$9,$H95,0)</f>
        <v>Gruening Middle School (730/GR)</v>
      </c>
      <c r="L95" s="449">
        <f ca="1">OFFSET('KPI Goals-Data Input'!F$9,$H95,0)</f>
        <v>0.95</v>
      </c>
      <c r="M95" s="450">
        <f ca="1">OFFSET('KPI Goals-Data Input'!G$9,$H95,0)</f>
        <v>2.7996348431957983</v>
      </c>
      <c r="N95" s="451">
        <f ca="1">OFFSET('KPI Goals-Data Input'!H$9,$H95,0)</f>
        <v>25194.622222222224</v>
      </c>
      <c r="O95" s="450">
        <f ca="1">OFFSET('KPI Goals-Data Input'!I$9,$H95,0)</f>
        <v>557.83978920069978</v>
      </c>
      <c r="P95" s="452">
        <f ca="1">OFFSET('KPI Goals-Data Input'!J$9,$H95,0)</f>
        <v>2</v>
      </c>
      <c r="Q95" s="453">
        <f ca="1">OFFSET('KPI Goals-Data Input'!D$9,$H95,0)</f>
        <v>1984</v>
      </c>
      <c r="R95" s="453" t="str">
        <f ca="1">OFFSET('KPI Goals-Data Input'!K$9,$H95,0)</f>
        <v>Middle School</v>
      </c>
      <c r="S95" s="454">
        <f ca="1">OFFSET('KPI Goals-Data Input'!L$9,$H95,0)</f>
        <v>1.25</v>
      </c>
      <c r="T95" s="442"/>
      <c r="U95" s="25"/>
      <c r="V95" s="454">
        <f ca="1">OFFSET('KPI Goals-Data Input'!$E81,0,$E$17)</f>
        <v>26052.381818181821</v>
      </c>
      <c r="W95" s="454">
        <f ca="1">OFFSET('KPI Goals-Data Input'!$E81,0,$E$18)</f>
        <v>2</v>
      </c>
      <c r="X95" s="469"/>
      <c r="Y95" s="468"/>
      <c r="Z95" s="468"/>
      <c r="AA95" s="470"/>
      <c r="AB95" s="467"/>
      <c r="AC95" s="467"/>
      <c r="AD95" s="467"/>
      <c r="AE95" s="467"/>
      <c r="AF95" s="467"/>
      <c r="AG95" s="467"/>
      <c r="AH95" s="467"/>
      <c r="AI95" s="467"/>
      <c r="AJ95" s="467"/>
      <c r="AK95" s="467"/>
      <c r="AL95" s="467"/>
      <c r="AM95" s="6"/>
    </row>
    <row r="96" spans="2:39" ht="12.75" customHeight="1">
      <c r="B96" s="341"/>
      <c r="C96" s="348">
        <f t="shared" si="4"/>
        <v>73</v>
      </c>
      <c r="D96" s="447" t="str">
        <f>'KPI Goals-Data Input'!E82</f>
        <v>Gruening Middle School (730/GR)</v>
      </c>
      <c r="E96" s="448">
        <f ca="1">OFFSET('KPI Goals-Data Input'!$E82,0,mySortCriteria)</f>
        <v>557.83978920069978</v>
      </c>
      <c r="F96" s="448">
        <f t="shared" ca="1" si="8"/>
        <v>557.83978927369981</v>
      </c>
      <c r="G96" s="448">
        <f t="shared" ca="1" si="9"/>
        <v>587.42287834225317</v>
      </c>
      <c r="H96" s="448">
        <f t="shared" ca="1" si="10"/>
        <v>76</v>
      </c>
      <c r="I96" s="410"/>
      <c r="J96" s="447">
        <f ca="1">OFFSET('KPI Goals-Data Input'!C$9,$H96,0)</f>
        <v>76</v>
      </c>
      <c r="K96" s="447" t="str">
        <f ca="1">OFFSET('KPI Goals-Data Input'!E$9,$H96,0)</f>
        <v>Mirror Lake Middle School (755/ML)</v>
      </c>
      <c r="L96" s="449">
        <f ca="1">OFFSET('KPI Goals-Data Input'!F$9,$H96,0)</f>
        <v>0.92500000000000004</v>
      </c>
      <c r="M96" s="450">
        <f ca="1">OFFSET('KPI Goals-Data Input'!G$9,$H96,0)</f>
        <v>2.7032635764632467</v>
      </c>
      <c r="N96" s="451">
        <f ca="1">OFFSET('KPI Goals-Data Input'!H$9,$H96,0)</f>
        <v>25957.636363636364</v>
      </c>
      <c r="O96" s="450">
        <f ca="1">OFFSET('KPI Goals-Data Input'!I$9,$H96,0)</f>
        <v>587.42287826625318</v>
      </c>
      <c r="P96" s="452">
        <f ca="1">OFFSET('KPI Goals-Data Input'!J$9,$H96,0)</f>
        <v>2</v>
      </c>
      <c r="Q96" s="453">
        <f ca="1">OFFSET('KPI Goals-Data Input'!D$9,$H96,0)</f>
        <v>1997</v>
      </c>
      <c r="R96" s="453" t="str">
        <f ca="1">OFFSET('KPI Goals-Data Input'!K$9,$H96,0)</f>
        <v>Middle School</v>
      </c>
      <c r="S96" s="454">
        <f ca="1">OFFSET('KPI Goals-Data Input'!L$9,$H96,0)</f>
        <v>1.75</v>
      </c>
      <c r="T96" s="442"/>
      <c r="U96" s="25"/>
      <c r="V96" s="454">
        <f ca="1">OFFSET('KPI Goals-Data Input'!$E82,0,$E$17)</f>
        <v>25194.622222222224</v>
      </c>
      <c r="W96" s="454">
        <f ca="1">OFFSET('KPI Goals-Data Input'!$E82,0,$E$18)</f>
        <v>2</v>
      </c>
      <c r="X96" s="469"/>
      <c r="Y96" s="468"/>
      <c r="Z96" s="468"/>
      <c r="AA96" s="470"/>
      <c r="AB96" s="467"/>
      <c r="AC96" s="467"/>
      <c r="AD96" s="467"/>
      <c r="AE96" s="467"/>
      <c r="AF96" s="467"/>
      <c r="AG96" s="467"/>
      <c r="AH96" s="467"/>
      <c r="AI96" s="467"/>
      <c r="AJ96" s="467"/>
      <c r="AK96" s="467"/>
      <c r="AL96" s="467"/>
      <c r="AM96" s="6"/>
    </row>
    <row r="97" spans="2:39" ht="12.75" customHeight="1">
      <c r="B97" s="341"/>
      <c r="C97" s="348">
        <f t="shared" si="4"/>
        <v>74</v>
      </c>
      <c r="D97" s="447" t="str">
        <f>'KPI Goals-Data Input'!E83</f>
        <v>Hanshew Middle School (740/HA)</v>
      </c>
      <c r="E97" s="448">
        <f ca="1">OFFSET('KPI Goals-Data Input'!$E83,0,mySortCriteria)</f>
        <v>508.18045257149089</v>
      </c>
      <c r="F97" s="448">
        <f t="shared" ca="1" si="8"/>
        <v>508.1804526454909</v>
      </c>
      <c r="G97" s="448">
        <f t="shared" ca="1" si="9"/>
        <v>589.73903442608139</v>
      </c>
      <c r="H97" s="448">
        <f t="shared" ca="1" si="10"/>
        <v>78</v>
      </c>
      <c r="I97" s="410"/>
      <c r="J97" s="447">
        <f ca="1">OFFSET('KPI Goals-Data Input'!C$9,$H97,0)</f>
        <v>78</v>
      </c>
      <c r="K97" s="447" t="str">
        <f ca="1">OFFSET('KPI Goals-Data Input'!E$9,$H97,0)</f>
        <v>Wendler Middle School (770/AJ)</v>
      </c>
      <c r="L97" s="449">
        <f ca="1">OFFSET('KPI Goals-Data Input'!F$9,$H97,0)</f>
        <v>0.96499999999999997</v>
      </c>
      <c r="M97" s="450">
        <f ca="1">OFFSET('KPI Goals-Data Input'!G$9,$H97,0)</f>
        <v>2.8435757110562214</v>
      </c>
      <c r="N97" s="451">
        <f ca="1">OFFSET('KPI Goals-Data Input'!H$9,$H97,0)</f>
        <v>24702.866666666665</v>
      </c>
      <c r="O97" s="450">
        <f ca="1">OFFSET('KPI Goals-Data Input'!I$9,$H97,0)</f>
        <v>589.73903434808142</v>
      </c>
      <c r="P97" s="452">
        <f ca="1">OFFSET('KPI Goals-Data Input'!J$9,$H97,0)</f>
        <v>2</v>
      </c>
      <c r="Q97" s="453">
        <f ca="1">OFFSET('KPI Goals-Data Input'!D$9,$H97,0)</f>
        <v>2004</v>
      </c>
      <c r="R97" s="453" t="str">
        <f ca="1">OFFSET('KPI Goals-Data Input'!K$9,$H97,0)</f>
        <v>Middle School</v>
      </c>
      <c r="S97" s="454">
        <f ca="1">OFFSET('KPI Goals-Data Input'!L$9,$H97,0)</f>
        <v>1.25</v>
      </c>
      <c r="T97" s="442"/>
      <c r="U97" s="25"/>
      <c r="V97" s="454">
        <f ca="1">OFFSET('KPI Goals-Data Input'!$E83,0,$E$17)</f>
        <v>25650.272727272728</v>
      </c>
      <c r="W97" s="454">
        <f ca="1">OFFSET('KPI Goals-Data Input'!$E83,0,$E$18)</f>
        <v>2</v>
      </c>
      <c r="X97" s="469"/>
      <c r="Y97" s="468"/>
      <c r="Z97" s="468"/>
      <c r="AA97" s="470"/>
      <c r="AB97" s="467"/>
      <c r="AC97" s="467"/>
      <c r="AD97" s="467"/>
      <c r="AE97" s="467"/>
      <c r="AF97" s="467"/>
      <c r="AG97" s="467"/>
      <c r="AH97" s="467"/>
      <c r="AI97" s="467"/>
      <c r="AJ97" s="467"/>
      <c r="AK97" s="467"/>
      <c r="AL97" s="467"/>
      <c r="AM97" s="6"/>
    </row>
    <row r="98" spans="2:39" ht="12.75" customHeight="1">
      <c r="B98" s="341"/>
      <c r="C98" s="348">
        <f t="shared" si="4"/>
        <v>75</v>
      </c>
      <c r="D98" s="447" t="str">
        <f>'KPI Goals-Data Input'!E84</f>
        <v>Mears Middle School (750/ME)</v>
      </c>
      <c r="E98" s="448">
        <f ca="1">OFFSET('KPI Goals-Data Input'!$E84,0,mySortCriteria)</f>
        <v>481.15205457332553</v>
      </c>
      <c r="F98" s="448">
        <f t="shared" ca="1" si="8"/>
        <v>481.15205464832553</v>
      </c>
      <c r="G98" s="448">
        <f t="shared" ca="1" si="9"/>
        <v>604.96006784989277</v>
      </c>
      <c r="H98" s="448">
        <f t="shared" ca="1" si="10"/>
        <v>26</v>
      </c>
      <c r="I98" s="410"/>
      <c r="J98" s="447">
        <f ca="1">OFFSET('KPI Goals-Data Input'!C$9,$H98,0)</f>
        <v>26</v>
      </c>
      <c r="K98" s="447" t="str">
        <f ca="1">OFFSET('KPI Goals-Data Input'!E$9,$H98,0)</f>
        <v>Inlet View Elementary (240/IN)</v>
      </c>
      <c r="L98" s="449">
        <f ca="1">OFFSET('KPI Goals-Data Input'!F$9,$H98,0)</f>
        <v>0.88700000000000001</v>
      </c>
      <c r="M98" s="450">
        <f ca="1">OFFSET('KPI Goals-Data Input'!G$9,$H98,0)</f>
        <v>4.2429623352325905</v>
      </c>
      <c r="N98" s="451">
        <f ca="1">OFFSET('KPI Goals-Data Input'!H$9,$H98,0)</f>
        <v>16111.5</v>
      </c>
      <c r="O98" s="450">
        <f ca="1">OFFSET('KPI Goals-Data Input'!I$9,$H98,0)</f>
        <v>604.96006782389281</v>
      </c>
      <c r="P98" s="452">
        <f ca="1">OFFSET('KPI Goals-Data Input'!J$9,$H98,0)</f>
        <v>1</v>
      </c>
      <c r="Q98" s="453">
        <f ca="1">OFFSET('KPI Goals-Data Input'!D$9,$H98,0)</f>
        <v>1985</v>
      </c>
      <c r="R98" s="453" t="str">
        <f ca="1">OFFSET('KPI Goals-Data Input'!K$9,$H98,0)</f>
        <v>Elementary School</v>
      </c>
      <c r="S98" s="454">
        <f ca="1">OFFSET('KPI Goals-Data Input'!L$9,$H98,0)</f>
        <v>2</v>
      </c>
      <c r="T98" s="442"/>
      <c r="U98" s="25"/>
      <c r="V98" s="454">
        <f ca="1">OFFSET('KPI Goals-Data Input'!$E84,0,$E$17)</f>
        <v>26264.618181818179</v>
      </c>
      <c r="W98" s="454">
        <f ca="1">OFFSET('KPI Goals-Data Input'!$E84,0,$E$18)</f>
        <v>2</v>
      </c>
      <c r="X98" s="469"/>
      <c r="Y98" s="468"/>
      <c r="Z98" s="468"/>
      <c r="AA98" s="470"/>
      <c r="AB98" s="467"/>
      <c r="AC98" s="467"/>
      <c r="AD98" s="467"/>
      <c r="AE98" s="467"/>
      <c r="AF98" s="467"/>
      <c r="AG98" s="467"/>
      <c r="AH98" s="467"/>
      <c r="AI98" s="467"/>
      <c r="AJ98" s="467"/>
      <c r="AK98" s="467"/>
      <c r="AL98" s="467"/>
      <c r="AM98" s="6"/>
    </row>
    <row r="99" spans="2:39" ht="12.75" customHeight="1">
      <c r="B99" s="341"/>
      <c r="C99" s="348">
        <f t="shared" si="4"/>
        <v>76</v>
      </c>
      <c r="D99" s="447" t="str">
        <f>'KPI Goals-Data Input'!E85</f>
        <v>Mirror Lake Middle School (755/ML)</v>
      </c>
      <c r="E99" s="448">
        <f ca="1">OFFSET('KPI Goals-Data Input'!$E85,0,mySortCriteria)</f>
        <v>587.42287826625318</v>
      </c>
      <c r="F99" s="448">
        <f t="shared" ca="1" si="8"/>
        <v>587.42287834225317</v>
      </c>
      <c r="G99" s="448">
        <f t="shared" ca="1" si="9"/>
        <v>622.72389197117548</v>
      </c>
      <c r="H99" s="448">
        <f t="shared" ca="1" si="10"/>
        <v>38</v>
      </c>
      <c r="I99" s="410"/>
      <c r="J99" s="447">
        <f ca="1">OFFSET('KPI Goals-Data Input'!C$9,$H99,0)</f>
        <v>38</v>
      </c>
      <c r="K99" s="447" t="str">
        <f ca="1">OFFSET('KPI Goals-Data Input'!E$9,$H99,0)</f>
        <v>Nunaka Valley Elementary (310/NU)</v>
      </c>
      <c r="L99" s="449">
        <f ca="1">OFFSET('KPI Goals-Data Input'!F$9,$H99,0)</f>
        <v>0.90500000000000003</v>
      </c>
      <c r="M99" s="450">
        <f ca="1">OFFSET('KPI Goals-Data Input'!G$9,$H99,0)</f>
        <v>4.1420787974391109</v>
      </c>
      <c r="N99" s="451">
        <f ca="1">OFFSET('KPI Goals-Data Input'!H$9,$H99,0)</f>
        <v>15876</v>
      </c>
      <c r="O99" s="450">
        <f ca="1">OFFSET('KPI Goals-Data Input'!I$9,$H99,0)</f>
        <v>622.72389193317542</v>
      </c>
      <c r="P99" s="452">
        <f ca="1">OFFSET('KPI Goals-Data Input'!J$9,$H99,0)</f>
        <v>1</v>
      </c>
      <c r="Q99" s="453">
        <f ca="1">OFFSET('KPI Goals-Data Input'!D$9,$H99,0)</f>
        <v>1998</v>
      </c>
      <c r="R99" s="453" t="str">
        <f ca="1">OFFSET('KPI Goals-Data Input'!K$9,$H99,0)</f>
        <v>Elementary School</v>
      </c>
      <c r="S99" s="454">
        <f ca="1">OFFSET('KPI Goals-Data Input'!L$9,$H99,0)</f>
        <v>1.75</v>
      </c>
      <c r="T99" s="442"/>
      <c r="U99" s="25"/>
      <c r="V99" s="454">
        <f ca="1">OFFSET('KPI Goals-Data Input'!$E85,0,$E$17)</f>
        <v>25957.636363636364</v>
      </c>
      <c r="W99" s="454">
        <f ca="1">OFFSET('KPI Goals-Data Input'!$E85,0,$E$18)</f>
        <v>2</v>
      </c>
      <c r="X99" s="469"/>
      <c r="Y99" s="468"/>
      <c r="Z99" s="468"/>
      <c r="AA99" s="470"/>
      <c r="AB99" s="467"/>
      <c r="AC99" s="467"/>
      <c r="AD99" s="467"/>
      <c r="AE99" s="467"/>
      <c r="AF99" s="467"/>
      <c r="AG99" s="467"/>
      <c r="AH99" s="467"/>
      <c r="AI99" s="467"/>
      <c r="AJ99" s="467"/>
      <c r="AK99" s="467"/>
      <c r="AL99" s="467"/>
      <c r="AM99" s="6"/>
    </row>
    <row r="100" spans="2:39" ht="12.75" customHeight="1">
      <c r="B100" s="341"/>
      <c r="C100" s="348">
        <f t="shared" si="4"/>
        <v>77</v>
      </c>
      <c r="D100" s="447" t="str">
        <f>'KPI Goals-Data Input'!E86</f>
        <v>Romig Middle School (760/RO)</v>
      </c>
      <c r="E100" s="448">
        <f ca="1">OFFSET('KPI Goals-Data Input'!$E86,0,mySortCriteria)</f>
        <v>436.79515250775626</v>
      </c>
      <c r="F100" s="448">
        <f t="shared" ca="1" si="8"/>
        <v>436.79515258475624</v>
      </c>
      <c r="G100" s="448">
        <f t="shared" ca="1" si="9"/>
        <v>807.70589690631334</v>
      </c>
      <c r="H100" s="448">
        <f t="shared" ca="1" si="10"/>
        <v>21</v>
      </c>
      <c r="I100" s="410"/>
      <c r="J100" s="447">
        <f ca="1">OFFSET('KPI Goals-Data Input'!C$9,$H100,0)</f>
        <v>21</v>
      </c>
      <c r="K100" s="447" t="str">
        <f ca="1">OFFSET('KPI Goals-Data Input'!E$9,$H100,0)</f>
        <v>Girdwood School (220/GI)</v>
      </c>
      <c r="L100" s="449">
        <f ca="1">OFFSET('KPI Goals-Data Input'!F$9,$H100,0)</f>
        <v>0.72099999999999997</v>
      </c>
      <c r="M100" s="450">
        <f ca="1">OFFSET('KPI Goals-Data Input'!G$9,$H100,0)</f>
        <v>5.8257472097130885</v>
      </c>
      <c r="N100" s="451">
        <f ca="1">OFFSET('KPI Goals-Data Input'!H$9,$H100,0)</f>
        <v>11299.5</v>
      </c>
      <c r="O100" s="450">
        <f ca="1">OFFSET('KPI Goals-Data Input'!I$9,$H100,0)</f>
        <v>807.70589688531334</v>
      </c>
      <c r="P100" s="452">
        <f ca="1">OFFSET('KPI Goals-Data Input'!J$9,$H100,0)</f>
        <v>1</v>
      </c>
      <c r="Q100" s="453">
        <f ca="1">OFFSET('KPI Goals-Data Input'!D$9,$H100,0)</f>
        <v>1985</v>
      </c>
      <c r="R100" s="453" t="str">
        <f ca="1">OFFSET('KPI Goals-Data Input'!K$9,$H100,0)</f>
        <v>Elementary School</v>
      </c>
      <c r="S100" s="454">
        <f ca="1">OFFSET('KPI Goals-Data Input'!L$9,$H100,0)</f>
        <v>3.75</v>
      </c>
      <c r="T100" s="442"/>
      <c r="U100" s="25"/>
      <c r="V100" s="454">
        <f ca="1">OFFSET('KPI Goals-Data Input'!$E86,0,$E$17)</f>
        <v>26233.911111111112</v>
      </c>
      <c r="W100" s="454">
        <f ca="1">OFFSET('KPI Goals-Data Input'!$E86,0,$E$18)</f>
        <v>2</v>
      </c>
      <c r="X100" s="469"/>
      <c r="Y100" s="468"/>
      <c r="Z100" s="468"/>
      <c r="AA100" s="470"/>
      <c r="AB100" s="467"/>
      <c r="AC100" s="467"/>
      <c r="AD100" s="467"/>
      <c r="AE100" s="467"/>
      <c r="AF100" s="467"/>
      <c r="AG100" s="467"/>
      <c r="AH100" s="467"/>
      <c r="AI100" s="467"/>
      <c r="AJ100" s="467"/>
      <c r="AK100" s="467"/>
      <c r="AL100" s="467"/>
      <c r="AM100" s="6"/>
    </row>
    <row r="101" spans="2:39" ht="12.75" customHeight="1">
      <c r="B101" s="341"/>
      <c r="C101" s="348">
        <f>C100+1</f>
        <v>78</v>
      </c>
      <c r="D101" s="447" t="str">
        <f>'KPI Goals-Data Input'!E87</f>
        <v>Wendler Middle School (770/AJ)</v>
      </c>
      <c r="E101" s="448">
        <f ca="1">OFFSET('KPI Goals-Data Input'!$E87,0,mySortCriteria)</f>
        <v>589.73903434808142</v>
      </c>
      <c r="F101" s="448">
        <f t="shared" ca="1" si="8"/>
        <v>589.73903442608139</v>
      </c>
      <c r="G101" s="448">
        <f t="shared" ca="1" si="9"/>
        <v>824.11477678313724</v>
      </c>
      <c r="H101" s="448">
        <f t="shared" ca="1" si="10"/>
        <v>11</v>
      </c>
      <c r="I101" s="410"/>
      <c r="J101" s="447">
        <f ca="1">OFFSET('KPI Goals-Data Input'!C$9,$H101,0)</f>
        <v>11</v>
      </c>
      <c r="K101" s="447" t="str">
        <f ca="1">OFFSET('KPI Goals-Data Input'!E$9,$H101,0)</f>
        <v>Chester Valley Elementary (140/CV)</v>
      </c>
      <c r="L101" s="449">
        <f ca="1">OFFSET('KPI Goals-Data Input'!F$9,$H101,0)</f>
        <v>0.98699999999999999</v>
      </c>
      <c r="M101" s="450">
        <f ca="1">OFFSET('KPI Goals-Data Input'!G$9,$H101,0)</f>
        <v>3.7158896992719908</v>
      </c>
      <c r="N101" s="451">
        <f ca="1">OFFSET('KPI Goals-Data Input'!H$9,$H101,0)</f>
        <v>18008.64</v>
      </c>
      <c r="O101" s="450">
        <f ca="1">OFFSET('KPI Goals-Data Input'!I$9,$H101,0)</f>
        <v>824.11477677213725</v>
      </c>
      <c r="P101" s="452">
        <f ca="1">OFFSET('KPI Goals-Data Input'!J$9,$H101,0)</f>
        <v>1</v>
      </c>
      <c r="Q101" s="453">
        <f ca="1">OFFSET('KPI Goals-Data Input'!D$9,$H101,0)</f>
        <v>2010</v>
      </c>
      <c r="R101" s="453" t="str">
        <f ca="1">OFFSET('KPI Goals-Data Input'!K$9,$H101,0)</f>
        <v>Elementary School</v>
      </c>
      <c r="S101" s="454">
        <f ca="1">OFFSET('KPI Goals-Data Input'!L$9,$H101,0)</f>
        <v>1</v>
      </c>
      <c r="T101" s="442"/>
      <c r="U101" s="25"/>
      <c r="V101" s="454">
        <f ca="1">OFFSET('KPI Goals-Data Input'!$E87,0,$E$17)</f>
        <v>24702.866666666665</v>
      </c>
      <c r="W101" s="454">
        <f ca="1">OFFSET('KPI Goals-Data Input'!$E87,0,$E$18)</f>
        <v>2</v>
      </c>
      <c r="X101" s="469"/>
      <c r="Y101" s="468"/>
      <c r="Z101" s="468"/>
      <c r="AA101" s="470"/>
      <c r="AB101" s="467"/>
      <c r="AC101" s="467"/>
      <c r="AD101" s="467"/>
      <c r="AE101" s="467"/>
      <c r="AF101" s="467"/>
      <c r="AG101" s="467"/>
      <c r="AH101" s="467"/>
      <c r="AI101" s="467"/>
      <c r="AJ101" s="467"/>
      <c r="AK101" s="467"/>
      <c r="AL101" s="467"/>
      <c r="AM101" s="6"/>
    </row>
    <row r="102" spans="2:39" ht="12.75" customHeight="1">
      <c r="B102" s="351"/>
      <c r="C102" s="89"/>
      <c r="D102" s="89"/>
      <c r="E102" s="89"/>
      <c r="F102" s="89"/>
      <c r="G102" s="89"/>
      <c r="H102" s="89"/>
      <c r="I102" s="89"/>
      <c r="J102" s="89"/>
      <c r="K102" s="89"/>
      <c r="L102" s="89"/>
      <c r="M102" s="89"/>
      <c r="N102" s="89"/>
      <c r="O102" s="89"/>
      <c r="P102" s="471"/>
      <c r="Q102" s="472"/>
      <c r="R102" s="472"/>
      <c r="S102" s="89"/>
      <c r="T102" s="89"/>
      <c r="U102" s="89"/>
      <c r="V102" s="352"/>
      <c r="W102" s="352"/>
      <c r="X102" s="352"/>
      <c r="Y102" s="352"/>
      <c r="Z102" s="352"/>
      <c r="AA102" s="89"/>
      <c r="AB102" s="89"/>
      <c r="AC102" s="89"/>
      <c r="AD102" s="89"/>
      <c r="AE102" s="89"/>
      <c r="AF102" s="89"/>
      <c r="AG102" s="89"/>
      <c r="AH102" s="89"/>
      <c r="AI102" s="89"/>
      <c r="AJ102" s="89"/>
      <c r="AK102" s="89"/>
      <c r="AL102" s="89"/>
      <c r="AM102" s="91"/>
    </row>
  </sheetData>
  <sheetProtection autoFilter="0"/>
  <mergeCells count="5">
    <mergeCell ref="C3:AL3"/>
    <mergeCell ref="C20:H20"/>
    <mergeCell ref="V20:Z20"/>
    <mergeCell ref="AB20:AL20"/>
    <mergeCell ref="J20:S20"/>
  </mergeCells>
  <phoneticPr fontId="27" type="noConversion"/>
  <pageMargins left="0.27559055118110237" right="0.27559055118110237" top="0.39370078740157483" bottom="0.59055118110236227" header="0.19685039370078741" footer="0.19685039370078741"/>
  <pageSetup paperSize="9" scale="20" fitToHeight="10" orientation="landscape" cellComments="atEnd"/>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FFFF00"/>
    <pageSetUpPr fitToPage="1"/>
  </sheetPr>
  <dimension ref="A1:AQ115"/>
  <sheetViews>
    <sheetView topLeftCell="B6" workbookViewId="0">
      <selection activeCell="E37" sqref="E37"/>
    </sheetView>
  </sheetViews>
  <sheetFormatPr baseColWidth="10" defaultColWidth="8.83203125" defaultRowHeight="16.5" customHeight="1" x14ac:dyDescent="0"/>
  <cols>
    <col min="1" max="1" width="0" style="25" hidden="1" customWidth="1"/>
    <col min="2" max="2" width="2.5" style="25" customWidth="1"/>
    <col min="3" max="3" width="2.33203125" style="25" customWidth="1"/>
    <col min="4" max="4" width="4.5" style="25" customWidth="1"/>
    <col min="5" max="5" width="42.33203125" style="100" customWidth="1"/>
    <col min="6" max="12" width="9.6640625" style="25" customWidth="1"/>
    <col min="13" max="13" width="3.5" style="25" hidden="1" customWidth="1"/>
    <col min="14" max="19" width="8.33203125" style="25" hidden="1" customWidth="1"/>
    <col min="20" max="20" width="10" style="25" hidden="1" customWidth="1"/>
    <col min="21" max="21" width="19" style="25" hidden="1" customWidth="1"/>
    <col min="22" max="23" width="15.1640625" style="25" hidden="1" customWidth="1"/>
    <col min="24" max="24" width="15.1640625" style="100" hidden="1" customWidth="1"/>
    <col min="25" max="27" width="15.1640625" style="25" hidden="1" customWidth="1"/>
    <col min="28" max="28" width="8.83203125" style="25" hidden="1" customWidth="1"/>
    <col min="29" max="29" width="43.83203125" style="25" hidden="1" customWidth="1"/>
    <col min="30" max="34" width="8.83203125" style="25" hidden="1" customWidth="1"/>
    <col min="35" max="35" width="15" style="25" hidden="1" customWidth="1"/>
    <col min="36" max="36" width="8.83203125" style="25" hidden="1" customWidth="1"/>
    <col min="37" max="37" width="5.33203125" style="25" customWidth="1"/>
    <col min="38" max="38" width="10.6640625" style="172" customWidth="1"/>
    <col min="39" max="39" width="12.6640625" style="174" customWidth="1"/>
    <col min="40" max="40" width="12.6640625" style="175" customWidth="1"/>
    <col min="41" max="41" width="1.6640625" style="25" customWidth="1"/>
    <col min="42" max="16384" width="8.83203125" style="25"/>
  </cols>
  <sheetData>
    <row r="1" spans="1:41" ht="21" hidden="1" customHeight="1" thickBot="1">
      <c r="U1" s="749" t="s">
        <v>252</v>
      </c>
      <c r="V1" s="750"/>
      <c r="W1" s="620"/>
      <c r="X1" s="620"/>
      <c r="Y1" s="620"/>
      <c r="Z1" s="621"/>
    </row>
    <row r="2" spans="1:41" ht="21" hidden="1" customHeight="1" thickBot="1">
      <c r="U2" s="622"/>
      <c r="V2" s="623" t="s">
        <v>142</v>
      </c>
      <c r="W2" s="624" t="s">
        <v>143</v>
      </c>
      <c r="X2" s="624" t="s">
        <v>144</v>
      </c>
      <c r="Y2" s="624" t="s">
        <v>145</v>
      </c>
      <c r="Z2" s="624" t="s">
        <v>146</v>
      </c>
    </row>
    <row r="3" spans="1:41" ht="21" hidden="1" customHeight="1" thickBot="1">
      <c r="U3" s="625" t="s">
        <v>287</v>
      </c>
      <c r="V3" s="626"/>
      <c r="W3" s="627">
        <v>58219</v>
      </c>
      <c r="X3" s="628"/>
      <c r="Y3" s="627">
        <v>46918</v>
      </c>
      <c r="Z3" s="627">
        <v>61161</v>
      </c>
    </row>
    <row r="4" spans="1:41" ht="21" hidden="1" customHeight="1" thickBot="1">
      <c r="U4" s="629" t="s">
        <v>290</v>
      </c>
      <c r="V4" s="630">
        <v>64691</v>
      </c>
      <c r="W4" s="627">
        <v>57849</v>
      </c>
      <c r="X4" s="627">
        <v>66764</v>
      </c>
      <c r="Y4" s="627">
        <v>52506</v>
      </c>
      <c r="Z4" s="628"/>
    </row>
    <row r="5" spans="1:41" ht="21" hidden="1" customHeight="1" thickBot="1">
      <c r="E5" s="95" t="s">
        <v>149</v>
      </c>
      <c r="M5" s="96" t="s">
        <v>161</v>
      </c>
      <c r="N5" s="99">
        <f>Dashboard!H35</f>
        <v>1</v>
      </c>
      <c r="O5" s="99">
        <f>Dashboard!H34</f>
        <v>1</v>
      </c>
      <c r="P5" s="99">
        <f>Dashboard!K34</f>
        <v>1</v>
      </c>
      <c r="Q5" s="99">
        <f>Dashboard!N34</f>
        <v>1</v>
      </c>
      <c r="R5" s="99">
        <f>Dashboard!K35</f>
        <v>1</v>
      </c>
      <c r="U5" s="631" t="s">
        <v>291</v>
      </c>
      <c r="V5" s="630">
        <v>63763</v>
      </c>
      <c r="W5" s="627">
        <v>65773</v>
      </c>
      <c r="X5" s="628"/>
      <c r="Y5" s="627">
        <v>52809</v>
      </c>
      <c r="Z5" s="628"/>
    </row>
    <row r="6" spans="1:41" ht="21" customHeight="1">
      <c r="E6" s="95"/>
      <c r="M6" s="96"/>
      <c r="N6" s="99"/>
      <c r="O6" s="99"/>
      <c r="P6" s="99"/>
      <c r="Q6" s="99"/>
      <c r="R6" s="99"/>
      <c r="U6" s="632"/>
      <c r="V6" s="633"/>
      <c r="W6" s="633"/>
      <c r="X6" s="633"/>
      <c r="Y6" s="633"/>
      <c r="Z6" s="633"/>
    </row>
    <row r="7" spans="1:41" ht="8.25" customHeight="1">
      <c r="C7" s="200"/>
      <c r="D7" s="201"/>
      <c r="E7" s="290"/>
      <c r="F7" s="201"/>
      <c r="G7" s="201"/>
      <c r="H7" s="201"/>
      <c r="I7" s="201"/>
      <c r="J7" s="201"/>
      <c r="K7" s="201"/>
      <c r="L7" s="201"/>
      <c r="M7" s="290"/>
      <c r="N7" s="291"/>
      <c r="O7" s="291"/>
      <c r="P7" s="291"/>
      <c r="Q7" s="291"/>
      <c r="R7" s="291"/>
      <c r="S7" s="201"/>
      <c r="T7" s="201"/>
      <c r="U7" s="290"/>
      <c r="V7" s="292"/>
      <c r="W7" s="292"/>
      <c r="X7" s="292"/>
      <c r="Y7" s="292"/>
      <c r="Z7" s="292"/>
      <c r="AA7" s="201"/>
      <c r="AB7" s="201"/>
      <c r="AC7" s="201"/>
      <c r="AD7" s="201"/>
      <c r="AE7" s="201"/>
      <c r="AF7" s="201"/>
      <c r="AG7" s="201"/>
      <c r="AH7" s="201"/>
      <c r="AI7" s="201"/>
      <c r="AJ7" s="201"/>
      <c r="AK7" s="201"/>
      <c r="AL7" s="293"/>
      <c r="AM7" s="294"/>
      <c r="AN7" s="295"/>
      <c r="AO7" s="203"/>
    </row>
    <row r="8" spans="1:41" ht="77.25" customHeight="1" thickBot="1">
      <c r="C8" s="204"/>
      <c r="D8" s="100"/>
      <c r="E8" s="96"/>
      <c r="F8" s="100"/>
      <c r="G8" s="100"/>
      <c r="H8" s="100"/>
      <c r="I8" s="100"/>
      <c r="J8" s="100"/>
      <c r="K8" s="100"/>
      <c r="L8" s="100"/>
      <c r="M8" s="96"/>
      <c r="N8" s="296"/>
      <c r="O8" s="296"/>
      <c r="P8" s="296"/>
      <c r="Q8" s="296"/>
      <c r="R8" s="296"/>
      <c r="S8" s="100"/>
      <c r="T8" s="100"/>
      <c r="U8" s="96"/>
      <c r="V8" s="297"/>
      <c r="W8" s="297"/>
      <c r="X8" s="297"/>
      <c r="Y8" s="297"/>
      <c r="Z8" s="297"/>
      <c r="AA8" s="100"/>
      <c r="AB8" s="100"/>
      <c r="AC8" s="100"/>
      <c r="AD8" s="100"/>
      <c r="AE8" s="100"/>
      <c r="AF8" s="100"/>
      <c r="AG8" s="100"/>
      <c r="AH8" s="100"/>
      <c r="AI8" s="100"/>
      <c r="AJ8" s="100"/>
      <c r="AK8" s="100"/>
      <c r="AL8" s="298"/>
      <c r="AM8" s="299"/>
      <c r="AN8" s="300"/>
      <c r="AO8" s="205"/>
    </row>
    <row r="9" spans="1:41" ht="28.5" customHeight="1" thickBot="1">
      <c r="C9" s="301"/>
      <c r="D9" s="302"/>
      <c r="E9" s="303"/>
      <c r="F9" s="645"/>
      <c r="G9" s="100"/>
      <c r="H9" s="751" t="s">
        <v>185</v>
      </c>
      <c r="I9" s="752"/>
      <c r="J9" s="752"/>
      <c r="K9" s="752"/>
      <c r="L9" s="753"/>
      <c r="M9" s="96"/>
      <c r="N9" s="296"/>
      <c r="O9" s="296"/>
      <c r="P9" s="296"/>
      <c r="Q9" s="296"/>
      <c r="R9" s="296"/>
      <c r="S9" s="100"/>
      <c r="T9" s="100"/>
      <c r="U9" s="96"/>
      <c r="V9" s="297"/>
      <c r="W9" s="297"/>
      <c r="X9" s="297"/>
      <c r="Y9" s="297"/>
      <c r="Z9" s="297"/>
      <c r="AA9" s="100"/>
      <c r="AB9" s="100"/>
      <c r="AC9" s="100"/>
      <c r="AD9" s="100"/>
      <c r="AE9" s="100"/>
      <c r="AF9" s="100"/>
      <c r="AG9" s="100"/>
      <c r="AH9" s="100"/>
      <c r="AI9" s="100"/>
      <c r="AJ9" s="100"/>
      <c r="AK9" s="100"/>
      <c r="AL9" s="304"/>
      <c r="AM9" s="299"/>
      <c r="AN9" s="300"/>
      <c r="AO9" s="205"/>
    </row>
    <row r="10" spans="1:41" ht="10.5" customHeight="1">
      <c r="C10" s="301"/>
      <c r="D10" s="509"/>
      <c r="E10" s="510"/>
      <c r="F10" s="511"/>
      <c r="G10" s="194"/>
      <c r="H10" s="512"/>
      <c r="I10" s="512"/>
      <c r="J10" s="512"/>
      <c r="K10" s="512"/>
      <c r="L10" s="512"/>
      <c r="M10" s="513"/>
      <c r="N10" s="514"/>
      <c r="O10" s="514"/>
      <c r="P10" s="514"/>
      <c r="Q10" s="514"/>
      <c r="R10" s="514"/>
      <c r="S10" s="194"/>
      <c r="T10" s="194"/>
      <c r="U10" s="513"/>
      <c r="V10" s="515"/>
      <c r="W10" s="515"/>
      <c r="X10" s="515"/>
      <c r="Y10" s="515"/>
      <c r="Z10" s="515"/>
      <c r="AA10" s="194"/>
      <c r="AB10" s="194"/>
      <c r="AC10" s="194"/>
      <c r="AD10" s="194"/>
      <c r="AE10" s="194"/>
      <c r="AF10" s="194"/>
      <c r="AG10" s="194"/>
      <c r="AH10" s="194"/>
      <c r="AI10" s="194"/>
      <c r="AJ10" s="194"/>
      <c r="AK10" s="194"/>
      <c r="AL10" s="516"/>
      <c r="AM10" s="310"/>
      <c r="AN10" s="311"/>
      <c r="AO10" s="205"/>
    </row>
    <row r="11" spans="1:41" ht="8.25" customHeight="1" thickBot="1">
      <c r="C11" s="204"/>
      <c r="D11" s="267"/>
      <c r="E11" s="96"/>
      <c r="F11" s="100"/>
      <c r="G11" s="100"/>
      <c r="H11" s="100"/>
      <c r="I11" s="100"/>
      <c r="J11" s="100"/>
      <c r="K11" s="100"/>
      <c r="L11" s="100"/>
      <c r="M11" s="96"/>
      <c r="N11" s="296"/>
      <c r="O11" s="296"/>
      <c r="P11" s="296"/>
      <c r="Q11" s="296"/>
      <c r="R11" s="296"/>
      <c r="S11" s="100"/>
      <c r="T11" s="100"/>
      <c r="U11" s="96"/>
      <c r="V11" s="297"/>
      <c r="W11" s="297"/>
      <c r="X11" s="297"/>
      <c r="Y11" s="297"/>
      <c r="Z11" s="297"/>
      <c r="AA11" s="100"/>
      <c r="AB11" s="100"/>
      <c r="AC11" s="100"/>
      <c r="AD11" s="100"/>
      <c r="AE11" s="100"/>
      <c r="AF11" s="100"/>
      <c r="AG11" s="100"/>
      <c r="AH11" s="100"/>
      <c r="AI11" s="100"/>
      <c r="AJ11" s="100"/>
      <c r="AK11" s="100"/>
      <c r="AL11" s="298"/>
      <c r="AM11" s="299"/>
      <c r="AN11" s="300"/>
      <c r="AO11" s="205"/>
    </row>
    <row r="12" spans="1:41" ht="16.5" customHeight="1" thickBot="1">
      <c r="C12" s="204"/>
      <c r="D12" s="100"/>
      <c r="E12" s="247"/>
      <c r="F12" s="754" t="s">
        <v>184</v>
      </c>
      <c r="G12" s="757"/>
      <c r="H12" s="757"/>
      <c r="I12" s="757"/>
      <c r="J12" s="757"/>
      <c r="K12" s="757"/>
      <c r="L12" s="758"/>
      <c r="M12" s="97"/>
      <c r="N12" s="754" t="s">
        <v>155</v>
      </c>
      <c r="O12" s="755"/>
      <c r="P12" s="755"/>
      <c r="Q12" s="755"/>
      <c r="R12" s="755"/>
      <c r="S12" s="755"/>
      <c r="T12" s="756"/>
      <c r="U12" s="198"/>
      <c r="V12" s="754" t="s">
        <v>140</v>
      </c>
      <c r="W12" s="755"/>
      <c r="X12" s="755"/>
      <c r="Y12" s="755"/>
      <c r="Z12" s="755"/>
      <c r="AA12" s="756"/>
      <c r="AB12" s="100"/>
      <c r="AC12" s="100"/>
      <c r="AD12" s="759" t="s">
        <v>164</v>
      </c>
      <c r="AE12" s="759"/>
      <c r="AF12" s="759"/>
      <c r="AG12" s="759"/>
      <c r="AH12" s="100"/>
      <c r="AI12" s="305" t="s">
        <v>165</v>
      </c>
      <c r="AJ12" s="100"/>
      <c r="AK12" s="100"/>
      <c r="AL12" s="170" t="s">
        <v>243</v>
      </c>
      <c r="AM12" s="171" t="s">
        <v>244</v>
      </c>
      <c r="AN12" s="173" t="s">
        <v>121</v>
      </c>
      <c r="AO12" s="205"/>
    </row>
    <row r="13" spans="1:41" ht="16.5" customHeight="1" thickBot="1">
      <c r="C13" s="204"/>
      <c r="D13" s="100"/>
      <c r="E13" s="141" t="s">
        <v>141</v>
      </c>
      <c r="F13" s="135" t="s">
        <v>142</v>
      </c>
      <c r="G13" s="136" t="s">
        <v>143</v>
      </c>
      <c r="H13" s="136" t="s">
        <v>144</v>
      </c>
      <c r="I13" s="136" t="s">
        <v>145</v>
      </c>
      <c r="J13" s="136" t="s">
        <v>146</v>
      </c>
      <c r="K13" s="137" t="s">
        <v>147</v>
      </c>
      <c r="L13" s="142" t="s">
        <v>148</v>
      </c>
      <c r="M13" s="98"/>
      <c r="N13" s="162" t="s">
        <v>142</v>
      </c>
      <c r="O13" s="163" t="s">
        <v>143</v>
      </c>
      <c r="P13" s="163" t="s">
        <v>144</v>
      </c>
      <c r="Q13" s="163" t="s">
        <v>145</v>
      </c>
      <c r="R13" s="163" t="s">
        <v>146</v>
      </c>
      <c r="S13" s="163" t="s">
        <v>147</v>
      </c>
      <c r="T13" s="164" t="s">
        <v>148</v>
      </c>
      <c r="U13" s="100"/>
      <c r="V13" s="165" t="s">
        <v>142</v>
      </c>
      <c r="W13" s="166" t="s">
        <v>143</v>
      </c>
      <c r="X13" s="166" t="s">
        <v>144</v>
      </c>
      <c r="Y13" s="166" t="s">
        <v>145</v>
      </c>
      <c r="Z13" s="166" t="s">
        <v>146</v>
      </c>
      <c r="AA13" s="167" t="s">
        <v>148</v>
      </c>
      <c r="AB13" s="100"/>
      <c r="AC13" s="100"/>
      <c r="AD13" s="168" t="s">
        <v>121</v>
      </c>
      <c r="AE13" s="168" t="s">
        <v>151</v>
      </c>
      <c r="AF13" s="169" t="s">
        <v>152</v>
      </c>
      <c r="AG13" s="169" t="s">
        <v>163</v>
      </c>
      <c r="AH13" s="100"/>
      <c r="AI13" s="101" t="s">
        <v>166</v>
      </c>
      <c r="AJ13" s="100"/>
      <c r="AK13" s="100"/>
      <c r="AL13" s="176" t="s">
        <v>241</v>
      </c>
      <c r="AM13" s="177" t="s">
        <v>242</v>
      </c>
      <c r="AN13" s="178" t="s">
        <v>245</v>
      </c>
      <c r="AO13" s="205"/>
    </row>
    <row r="14" spans="1:41" ht="16.5" customHeight="1">
      <c r="A14" s="86" t="s">
        <v>124</v>
      </c>
      <c r="B14" s="1"/>
      <c r="C14" s="306"/>
      <c r="D14" s="762" t="s">
        <v>240</v>
      </c>
      <c r="E14" s="152" t="s">
        <v>35</v>
      </c>
      <c r="F14" s="144">
        <f>[1]Sheet1!F13</f>
        <v>0</v>
      </c>
      <c r="G14" s="144">
        <f>[1]Sheet1!G13</f>
        <v>1</v>
      </c>
      <c r="H14" s="144">
        <f>[1]Sheet1!H13</f>
        <v>0</v>
      </c>
      <c r="I14" s="144">
        <f>[1]Sheet1!I13</f>
        <v>0.5</v>
      </c>
      <c r="J14" s="144">
        <f>[1]Sheet1!J13</f>
        <v>1</v>
      </c>
      <c r="K14" s="144">
        <f>[1]Sheet1!K13</f>
        <v>0</v>
      </c>
      <c r="L14" s="134">
        <f t="shared" ref="L14:L77" si="0">SUM(F14:K14)</f>
        <v>2.5</v>
      </c>
      <c r="M14" s="138"/>
      <c r="N14" s="102">
        <f>F14*$N$5</f>
        <v>0</v>
      </c>
      <c r="O14" s="102">
        <f>G14*$O$5</f>
        <v>1</v>
      </c>
      <c r="P14" s="102">
        <f>H14*$P$5</f>
        <v>0</v>
      </c>
      <c r="Q14" s="102">
        <f>I14*$Q$5</f>
        <v>0.5</v>
      </c>
      <c r="R14" s="102">
        <f>J14*$R$5</f>
        <v>1</v>
      </c>
      <c r="S14" s="102">
        <f>K14*$S$5</f>
        <v>0</v>
      </c>
      <c r="T14" s="103">
        <f t="shared" ref="T14:T45" si="1">SUM(N14:S14)</f>
        <v>2.5</v>
      </c>
      <c r="U14" s="100"/>
      <c r="V14" s="104">
        <f>$V$3*N14</f>
        <v>0</v>
      </c>
      <c r="W14" s="105">
        <f>$W$3*O14</f>
        <v>58219</v>
      </c>
      <c r="X14" s="105">
        <f>$X$3*P14</f>
        <v>0</v>
      </c>
      <c r="Y14" s="105">
        <f>$Y$3*Q14</f>
        <v>23459</v>
      </c>
      <c r="Z14" s="105">
        <f>$Z$3*R14</f>
        <v>61161</v>
      </c>
      <c r="AA14" s="106">
        <f t="shared" ref="AA14:AA45" si="2">SUM(V14:Z14)</f>
        <v>142839</v>
      </c>
      <c r="AB14" s="100"/>
      <c r="AC14" s="107" t="s">
        <v>35</v>
      </c>
      <c r="AD14" s="86">
        <v>58341</v>
      </c>
      <c r="AE14" s="108">
        <v>2000</v>
      </c>
      <c r="AF14" s="109">
        <f>AE14+AD14</f>
        <v>60341</v>
      </c>
      <c r="AG14" s="110">
        <f t="shared" ref="AG14:AG45" si="3">AF14/$AF$93</f>
        <v>8.0194259866029696E-3</v>
      </c>
      <c r="AH14" s="100"/>
      <c r="AI14" s="111">
        <f>Dashboard!$S$34*'Employee Allocations'!AG14</f>
        <v>29500.191493625662</v>
      </c>
      <c r="AJ14" s="100"/>
      <c r="AK14" s="100"/>
      <c r="AL14" s="233">
        <f>'KPI Goals-Data Input'!H10</f>
        <v>21802.760000000002</v>
      </c>
      <c r="AM14" s="179">
        <f>'KPI Goals-Data Input'!S10</f>
        <v>142839</v>
      </c>
      <c r="AN14" s="234">
        <f>'KPI Goals-Data Input'!U10</f>
        <v>172339.19149362567</v>
      </c>
      <c r="AO14" s="205"/>
    </row>
    <row r="15" spans="1:41" ht="16.5" customHeight="1">
      <c r="A15" s="86" t="s">
        <v>124</v>
      </c>
      <c r="B15" s="1"/>
      <c r="C15" s="306"/>
      <c r="D15" s="763"/>
      <c r="E15" s="152" t="s">
        <v>36</v>
      </c>
      <c r="F15" s="144">
        <f>[1]Sheet1!F14</f>
        <v>0</v>
      </c>
      <c r="G15" s="144">
        <f>[1]Sheet1!G14</f>
        <v>1</v>
      </c>
      <c r="H15" s="144">
        <f>[1]Sheet1!H14</f>
        <v>0</v>
      </c>
      <c r="I15" s="144">
        <v>0</v>
      </c>
      <c r="J15" s="144">
        <f>[1]Sheet1!J14</f>
        <v>1</v>
      </c>
      <c r="K15" s="144">
        <f>[1]Sheet1!K14</f>
        <v>0</v>
      </c>
      <c r="L15" s="103">
        <f t="shared" si="0"/>
        <v>2</v>
      </c>
      <c r="M15" s="139"/>
      <c r="N15" s="102">
        <f t="shared" ref="N15:N78" si="4">F15*$N$5</f>
        <v>0</v>
      </c>
      <c r="O15" s="102">
        <f t="shared" ref="O15:O78" si="5">G15*$O$5</f>
        <v>1</v>
      </c>
      <c r="P15" s="102">
        <f t="shared" ref="P15:P78" si="6">H15*$P$5</f>
        <v>0</v>
      </c>
      <c r="Q15" s="102">
        <f t="shared" ref="Q15:Q78" si="7">I15*$Q$5</f>
        <v>0</v>
      </c>
      <c r="R15" s="102">
        <f t="shared" ref="R15:R78" si="8">J15*$R$5</f>
        <v>1</v>
      </c>
      <c r="S15" s="102">
        <f t="shared" ref="S15:S78" si="9">K15*$S$5</f>
        <v>0</v>
      </c>
      <c r="T15" s="103">
        <f t="shared" si="1"/>
        <v>2</v>
      </c>
      <c r="U15" s="100"/>
      <c r="V15" s="112">
        <f t="shared" ref="V15:V73" si="10">$V$3*N15</f>
        <v>0</v>
      </c>
      <c r="W15" s="111">
        <f t="shared" ref="W15:W73" si="11">$W$3*O15</f>
        <v>58219</v>
      </c>
      <c r="X15" s="111">
        <f t="shared" ref="X15:X73" si="12">$X$3*P15</f>
        <v>0</v>
      </c>
      <c r="Y15" s="111">
        <f t="shared" ref="Y15:Y73" si="13">$Y$3*Q15</f>
        <v>0</v>
      </c>
      <c r="Z15" s="111">
        <f t="shared" ref="Z15:Z73" si="14">$Z$3*R15</f>
        <v>61161</v>
      </c>
      <c r="AA15" s="113">
        <f t="shared" si="2"/>
        <v>119380</v>
      </c>
      <c r="AB15" s="100"/>
      <c r="AC15" s="107" t="s">
        <v>36</v>
      </c>
      <c r="AD15" s="86">
        <v>39450</v>
      </c>
      <c r="AE15" s="108">
        <v>3000</v>
      </c>
      <c r="AF15" s="109">
        <f t="shared" ref="AF15:AF78" si="15">AE15+AD15</f>
        <v>42450</v>
      </c>
      <c r="AG15" s="110">
        <f t="shared" si="3"/>
        <v>5.6416803356141932E-3</v>
      </c>
      <c r="AH15" s="100"/>
      <c r="AI15" s="111">
        <f>Dashboard!$S$34*'Employee Allocations'!AG15</f>
        <v>20753.436782691857</v>
      </c>
      <c r="AJ15" s="100"/>
      <c r="AK15" s="100"/>
      <c r="AL15" s="233">
        <f>'KPI Goals-Data Input'!H11</f>
        <v>19252.5</v>
      </c>
      <c r="AM15" s="179">
        <f>'KPI Goals-Data Input'!S11</f>
        <v>119380</v>
      </c>
      <c r="AN15" s="234">
        <f>'KPI Goals-Data Input'!U11</f>
        <v>140133.43678269186</v>
      </c>
      <c r="AO15" s="205"/>
    </row>
    <row r="16" spans="1:41" ht="16.5" customHeight="1">
      <c r="A16" s="86" t="s">
        <v>124</v>
      </c>
      <c r="B16" s="1"/>
      <c r="C16" s="306"/>
      <c r="D16" s="763"/>
      <c r="E16" s="152" t="s">
        <v>37</v>
      </c>
      <c r="F16" s="144">
        <f>[1]Sheet1!F15</f>
        <v>0</v>
      </c>
      <c r="G16" s="144">
        <f>[1]Sheet1!G15</f>
        <v>1</v>
      </c>
      <c r="H16" s="144">
        <f>[1]Sheet1!H15</f>
        <v>0</v>
      </c>
      <c r="I16" s="144">
        <v>0.5</v>
      </c>
      <c r="J16" s="144">
        <f>[1]Sheet1!J15</f>
        <v>1</v>
      </c>
      <c r="K16" s="144">
        <f>[1]Sheet1!K15</f>
        <v>0</v>
      </c>
      <c r="L16" s="103">
        <f t="shared" si="0"/>
        <v>2.5</v>
      </c>
      <c r="M16" s="139"/>
      <c r="N16" s="102">
        <f t="shared" si="4"/>
        <v>0</v>
      </c>
      <c r="O16" s="102">
        <f t="shared" si="5"/>
        <v>1</v>
      </c>
      <c r="P16" s="102">
        <f t="shared" si="6"/>
        <v>0</v>
      </c>
      <c r="Q16" s="102">
        <f t="shared" si="7"/>
        <v>0.5</v>
      </c>
      <c r="R16" s="102">
        <f t="shared" si="8"/>
        <v>1</v>
      </c>
      <c r="S16" s="102">
        <f t="shared" si="9"/>
        <v>0</v>
      </c>
      <c r="T16" s="103">
        <f t="shared" si="1"/>
        <v>2.5</v>
      </c>
      <c r="U16" s="100"/>
      <c r="V16" s="112">
        <f t="shared" si="10"/>
        <v>0</v>
      </c>
      <c r="W16" s="111">
        <f t="shared" si="11"/>
        <v>58219</v>
      </c>
      <c r="X16" s="111">
        <f t="shared" si="12"/>
        <v>0</v>
      </c>
      <c r="Y16" s="111">
        <f t="shared" si="13"/>
        <v>23459</v>
      </c>
      <c r="Z16" s="111">
        <f t="shared" si="14"/>
        <v>61161</v>
      </c>
      <c r="AA16" s="113">
        <f t="shared" si="2"/>
        <v>142839</v>
      </c>
      <c r="AB16" s="100"/>
      <c r="AC16" s="107" t="s">
        <v>37</v>
      </c>
      <c r="AD16" s="86">
        <v>60219</v>
      </c>
      <c r="AE16" s="108"/>
      <c r="AF16" s="109">
        <f t="shared" si="15"/>
        <v>60219</v>
      </c>
      <c r="AG16" s="110">
        <f t="shared" si="3"/>
        <v>8.003211970090721E-3</v>
      </c>
      <c r="AH16" s="100"/>
      <c r="AI16" s="111">
        <f>Dashboard!$S$34*'Employee Allocations'!AG16</f>
        <v>29440.546751870927</v>
      </c>
      <c r="AJ16" s="100"/>
      <c r="AK16" s="100"/>
      <c r="AL16" s="233">
        <f>'KPI Goals-Data Input'!H12</f>
        <v>21678.84</v>
      </c>
      <c r="AM16" s="179">
        <f>'KPI Goals-Data Input'!S12</f>
        <v>142839</v>
      </c>
      <c r="AN16" s="234">
        <f>'KPI Goals-Data Input'!U12</f>
        <v>172279.54675187092</v>
      </c>
      <c r="AO16" s="205"/>
    </row>
    <row r="17" spans="1:43" ht="16.5" customHeight="1">
      <c r="A17" s="86" t="s">
        <v>124</v>
      </c>
      <c r="B17" s="1"/>
      <c r="C17" s="306"/>
      <c r="D17" s="763"/>
      <c r="E17" s="152" t="s">
        <v>38</v>
      </c>
      <c r="F17" s="144">
        <f>[1]Sheet1!F16</f>
        <v>0</v>
      </c>
      <c r="G17" s="144">
        <f>[1]Sheet1!G16</f>
        <v>1</v>
      </c>
      <c r="H17" s="144">
        <f>[1]Sheet1!H16</f>
        <v>0</v>
      </c>
      <c r="I17" s="144">
        <v>0.5</v>
      </c>
      <c r="J17" s="144">
        <f>[1]Sheet1!J16</f>
        <v>1</v>
      </c>
      <c r="K17" s="144">
        <f>[1]Sheet1!K16</f>
        <v>0</v>
      </c>
      <c r="L17" s="103">
        <f t="shared" si="0"/>
        <v>2.5</v>
      </c>
      <c r="M17" s="139"/>
      <c r="N17" s="102">
        <f t="shared" si="4"/>
        <v>0</v>
      </c>
      <c r="O17" s="102">
        <f t="shared" si="5"/>
        <v>1</v>
      </c>
      <c r="P17" s="102">
        <f t="shared" si="6"/>
        <v>0</v>
      </c>
      <c r="Q17" s="102">
        <f t="shared" si="7"/>
        <v>0.5</v>
      </c>
      <c r="R17" s="102">
        <f t="shared" si="8"/>
        <v>1</v>
      </c>
      <c r="S17" s="102">
        <f t="shared" si="9"/>
        <v>0</v>
      </c>
      <c r="T17" s="103">
        <f t="shared" si="1"/>
        <v>2.5</v>
      </c>
      <c r="U17" s="100"/>
      <c r="V17" s="112">
        <f t="shared" si="10"/>
        <v>0</v>
      </c>
      <c r="W17" s="111">
        <f t="shared" si="11"/>
        <v>58219</v>
      </c>
      <c r="X17" s="111">
        <f t="shared" si="12"/>
        <v>0</v>
      </c>
      <c r="Y17" s="111">
        <f t="shared" si="13"/>
        <v>23459</v>
      </c>
      <c r="Z17" s="111">
        <f t="shared" si="14"/>
        <v>61161</v>
      </c>
      <c r="AA17" s="113">
        <f t="shared" si="2"/>
        <v>142839</v>
      </c>
      <c r="AB17" s="100"/>
      <c r="AC17" s="107" t="s">
        <v>38</v>
      </c>
      <c r="AD17" s="86">
        <v>54717</v>
      </c>
      <c r="AE17" s="108"/>
      <c r="AF17" s="109">
        <f t="shared" si="15"/>
        <v>54717</v>
      </c>
      <c r="AG17" s="110">
        <f t="shared" si="3"/>
        <v>7.2719864057432708E-3</v>
      </c>
      <c r="AH17" s="100"/>
      <c r="AI17" s="111">
        <f>Dashboard!$S$34*'Employee Allocations'!AG17</f>
        <v>26750.666676997655</v>
      </c>
      <c r="AJ17" s="100"/>
      <c r="AK17" s="100"/>
      <c r="AL17" s="233">
        <f>'KPI Goals-Data Input'!H13</f>
        <v>19698.120000000003</v>
      </c>
      <c r="AM17" s="179">
        <f>'KPI Goals-Data Input'!S13</f>
        <v>142839</v>
      </c>
      <c r="AN17" s="234">
        <f>'KPI Goals-Data Input'!U13</f>
        <v>169589.66667699764</v>
      </c>
      <c r="AO17" s="205"/>
    </row>
    <row r="18" spans="1:43" ht="16.5" customHeight="1">
      <c r="A18" s="86" t="s">
        <v>124</v>
      </c>
      <c r="B18" s="1"/>
      <c r="C18" s="306"/>
      <c r="D18" s="763"/>
      <c r="E18" s="152" t="s">
        <v>40</v>
      </c>
      <c r="F18" s="144">
        <f>[1]Sheet1!F17</f>
        <v>0</v>
      </c>
      <c r="G18" s="144">
        <f>[1]Sheet1!G17</f>
        <v>1</v>
      </c>
      <c r="H18" s="144">
        <f>[1]Sheet1!H17</f>
        <v>0</v>
      </c>
      <c r="I18" s="144">
        <v>0.5</v>
      </c>
      <c r="J18" s="144">
        <f>[1]Sheet1!J17</f>
        <v>1</v>
      </c>
      <c r="K18" s="144">
        <f>[1]Sheet1!K17</f>
        <v>0</v>
      </c>
      <c r="L18" s="103">
        <f t="shared" si="0"/>
        <v>2.5</v>
      </c>
      <c r="M18" s="139"/>
      <c r="N18" s="102">
        <f t="shared" si="4"/>
        <v>0</v>
      </c>
      <c r="O18" s="102">
        <f t="shared" si="5"/>
        <v>1</v>
      </c>
      <c r="P18" s="102">
        <f t="shared" si="6"/>
        <v>0</v>
      </c>
      <c r="Q18" s="102">
        <f t="shared" si="7"/>
        <v>0.5</v>
      </c>
      <c r="R18" s="102">
        <f t="shared" si="8"/>
        <v>1</v>
      </c>
      <c r="S18" s="102">
        <f t="shared" si="9"/>
        <v>0</v>
      </c>
      <c r="T18" s="103">
        <f t="shared" si="1"/>
        <v>2.5</v>
      </c>
      <c r="U18" s="100"/>
      <c r="V18" s="112">
        <f t="shared" si="10"/>
        <v>0</v>
      </c>
      <c r="W18" s="111">
        <f t="shared" si="11"/>
        <v>58219</v>
      </c>
      <c r="X18" s="111">
        <f t="shared" si="12"/>
        <v>0</v>
      </c>
      <c r="Y18" s="111">
        <f t="shared" si="13"/>
        <v>23459</v>
      </c>
      <c r="Z18" s="111">
        <f t="shared" si="14"/>
        <v>61161</v>
      </c>
      <c r="AA18" s="113">
        <f t="shared" si="2"/>
        <v>142839</v>
      </c>
      <c r="AB18" s="100"/>
      <c r="AC18" s="107" t="s">
        <v>40</v>
      </c>
      <c r="AD18" s="86">
        <v>62076</v>
      </c>
      <c r="AE18" s="108"/>
      <c r="AF18" s="109">
        <f t="shared" si="15"/>
        <v>62076</v>
      </c>
      <c r="AG18" s="110">
        <f t="shared" si="3"/>
        <v>8.2500105656910881E-3</v>
      </c>
      <c r="AH18" s="100"/>
      <c r="AI18" s="111">
        <f>Dashboard!$S$34*'Employee Allocations'!AG18</f>
        <v>30348.417943990102</v>
      </c>
      <c r="AJ18" s="100"/>
      <c r="AK18" s="100"/>
      <c r="AL18" s="233">
        <f>'KPI Goals-Data Input'!H14</f>
        <v>22347.360000000001</v>
      </c>
      <c r="AM18" s="179">
        <f>'KPI Goals-Data Input'!S14</f>
        <v>142839</v>
      </c>
      <c r="AN18" s="234">
        <f>'KPI Goals-Data Input'!U14</f>
        <v>173187.41794399009</v>
      </c>
      <c r="AO18" s="205"/>
    </row>
    <row r="19" spans="1:43" ht="16.5" customHeight="1">
      <c r="A19" s="86" t="s">
        <v>124</v>
      </c>
      <c r="B19" s="1"/>
      <c r="C19" s="306"/>
      <c r="D19" s="763"/>
      <c r="E19" s="152" t="s">
        <v>41</v>
      </c>
      <c r="F19" s="144">
        <f>[1]Sheet1!F18</f>
        <v>0</v>
      </c>
      <c r="G19" s="144">
        <f>[1]Sheet1!G18</f>
        <v>1</v>
      </c>
      <c r="H19" s="144">
        <f>[1]Sheet1!H18</f>
        <v>0</v>
      </c>
      <c r="I19" s="144">
        <v>0.5</v>
      </c>
      <c r="J19" s="144">
        <f>[1]Sheet1!J18</f>
        <v>1</v>
      </c>
      <c r="K19" s="144">
        <f>[1]Sheet1!K18</f>
        <v>0</v>
      </c>
      <c r="L19" s="103">
        <f t="shared" si="0"/>
        <v>2.5</v>
      </c>
      <c r="M19" s="139"/>
      <c r="N19" s="102">
        <f t="shared" si="4"/>
        <v>0</v>
      </c>
      <c r="O19" s="102">
        <f t="shared" si="5"/>
        <v>1</v>
      </c>
      <c r="P19" s="102">
        <f t="shared" si="6"/>
        <v>0</v>
      </c>
      <c r="Q19" s="102">
        <f t="shared" si="7"/>
        <v>0.5</v>
      </c>
      <c r="R19" s="102">
        <f t="shared" si="8"/>
        <v>1</v>
      </c>
      <c r="S19" s="102">
        <f t="shared" si="9"/>
        <v>0</v>
      </c>
      <c r="T19" s="103">
        <f t="shared" si="1"/>
        <v>2.5</v>
      </c>
      <c r="U19" s="100"/>
      <c r="V19" s="112">
        <f t="shared" si="10"/>
        <v>0</v>
      </c>
      <c r="W19" s="111">
        <f t="shared" si="11"/>
        <v>58219</v>
      </c>
      <c r="X19" s="111">
        <f t="shared" si="12"/>
        <v>0</v>
      </c>
      <c r="Y19" s="111">
        <f t="shared" si="13"/>
        <v>23459</v>
      </c>
      <c r="Z19" s="111">
        <f t="shared" si="14"/>
        <v>61161</v>
      </c>
      <c r="AA19" s="113">
        <f t="shared" si="2"/>
        <v>142839</v>
      </c>
      <c r="AB19" s="100"/>
      <c r="AC19" s="107" t="s">
        <v>41</v>
      </c>
      <c r="AD19" s="86">
        <v>58649</v>
      </c>
      <c r="AE19" s="108">
        <v>4000</v>
      </c>
      <c r="AF19" s="109">
        <f t="shared" si="15"/>
        <v>62649</v>
      </c>
      <c r="AG19" s="110">
        <f t="shared" si="3"/>
        <v>8.326163282588778E-3</v>
      </c>
      <c r="AH19" s="100"/>
      <c r="AI19" s="111">
        <f>Dashboard!$S$34*'Employee Allocations'!AG19</f>
        <v>30628.552673707003</v>
      </c>
      <c r="AJ19" s="100"/>
      <c r="AK19" s="100"/>
      <c r="AL19" s="233">
        <f>'KPI Goals-Data Input'!H15</f>
        <v>22713.64</v>
      </c>
      <c r="AM19" s="179">
        <f>'KPI Goals-Data Input'!S15</f>
        <v>142839</v>
      </c>
      <c r="AN19" s="234">
        <f>'KPI Goals-Data Input'!U15</f>
        <v>173467.55267370702</v>
      </c>
      <c r="AO19" s="205"/>
    </row>
    <row r="20" spans="1:43" ht="16.5" customHeight="1">
      <c r="A20" s="86" t="s">
        <v>124</v>
      </c>
      <c r="B20" s="1"/>
      <c r="C20" s="306"/>
      <c r="D20" s="763"/>
      <c r="E20" s="152" t="s">
        <v>42</v>
      </c>
      <c r="F20" s="144">
        <f>[1]Sheet1!F19</f>
        <v>0</v>
      </c>
      <c r="G20" s="144">
        <f>[1]Sheet1!G19</f>
        <v>1</v>
      </c>
      <c r="H20" s="144">
        <f>[1]Sheet1!H19</f>
        <v>0</v>
      </c>
      <c r="I20" s="144">
        <v>0.5</v>
      </c>
      <c r="J20" s="144">
        <f>[1]Sheet1!J19</f>
        <v>1</v>
      </c>
      <c r="K20" s="144">
        <f>[1]Sheet1!K19</f>
        <v>0</v>
      </c>
      <c r="L20" s="103">
        <f t="shared" si="0"/>
        <v>2.5</v>
      </c>
      <c r="M20" s="139"/>
      <c r="N20" s="102">
        <f t="shared" si="4"/>
        <v>0</v>
      </c>
      <c r="O20" s="102">
        <f t="shared" si="5"/>
        <v>1</v>
      </c>
      <c r="P20" s="102">
        <f t="shared" si="6"/>
        <v>0</v>
      </c>
      <c r="Q20" s="102">
        <f t="shared" si="7"/>
        <v>0.5</v>
      </c>
      <c r="R20" s="102">
        <f t="shared" si="8"/>
        <v>1</v>
      </c>
      <c r="S20" s="102">
        <f t="shared" si="9"/>
        <v>0</v>
      </c>
      <c r="T20" s="103">
        <f t="shared" si="1"/>
        <v>2.5</v>
      </c>
      <c r="U20" s="100"/>
      <c r="V20" s="112">
        <f t="shared" si="10"/>
        <v>0</v>
      </c>
      <c r="W20" s="111">
        <f t="shared" si="11"/>
        <v>58219</v>
      </c>
      <c r="X20" s="111">
        <f t="shared" si="12"/>
        <v>0</v>
      </c>
      <c r="Y20" s="111">
        <f t="shared" si="13"/>
        <v>23459</v>
      </c>
      <c r="Z20" s="111">
        <f t="shared" si="14"/>
        <v>61161</v>
      </c>
      <c r="AA20" s="113">
        <f t="shared" si="2"/>
        <v>142839</v>
      </c>
      <c r="AB20" s="100"/>
      <c r="AC20" s="107" t="s">
        <v>42</v>
      </c>
      <c r="AD20" s="86">
        <v>50160</v>
      </c>
      <c r="AE20" s="108">
        <v>2000</v>
      </c>
      <c r="AF20" s="109">
        <f t="shared" si="15"/>
        <v>52160</v>
      </c>
      <c r="AG20" s="110">
        <f t="shared" si="3"/>
        <v>6.932156567859513E-3</v>
      </c>
      <c r="AH20" s="100"/>
      <c r="AI20" s="111">
        <f>Dashboard!$S$34*'Employee Allocations'!AG20</f>
        <v>25500.571556777555</v>
      </c>
      <c r="AJ20" s="100"/>
      <c r="AK20" s="100"/>
      <c r="AL20" s="233">
        <f>'KPI Goals-Data Input'!H16</f>
        <v>18857.599999999999</v>
      </c>
      <c r="AM20" s="179">
        <f>'KPI Goals-Data Input'!S16</f>
        <v>142839</v>
      </c>
      <c r="AN20" s="234">
        <f>'KPI Goals-Data Input'!U16</f>
        <v>168339.57155677755</v>
      </c>
      <c r="AO20" s="205"/>
    </row>
    <row r="21" spans="1:43" ht="16.5" customHeight="1">
      <c r="A21" s="86" t="s">
        <v>124</v>
      </c>
      <c r="B21" s="1"/>
      <c r="C21" s="306"/>
      <c r="D21" s="763"/>
      <c r="E21" s="152" t="s">
        <v>45</v>
      </c>
      <c r="F21" s="144">
        <f>[1]Sheet1!F20</f>
        <v>0</v>
      </c>
      <c r="G21" s="144">
        <f>[1]Sheet1!G20</f>
        <v>1</v>
      </c>
      <c r="H21" s="144">
        <f>[1]Sheet1!H20</f>
        <v>0</v>
      </c>
      <c r="I21" s="144">
        <v>0.5</v>
      </c>
      <c r="J21" s="144">
        <f>[1]Sheet1!J20</f>
        <v>1</v>
      </c>
      <c r="K21" s="144">
        <f>[1]Sheet1!K20</f>
        <v>0</v>
      </c>
      <c r="L21" s="103">
        <f t="shared" si="0"/>
        <v>2.5</v>
      </c>
      <c r="M21" s="139"/>
      <c r="N21" s="102">
        <f t="shared" si="4"/>
        <v>0</v>
      </c>
      <c r="O21" s="102">
        <f t="shared" si="5"/>
        <v>1</v>
      </c>
      <c r="P21" s="102">
        <f t="shared" si="6"/>
        <v>0</v>
      </c>
      <c r="Q21" s="102">
        <f t="shared" si="7"/>
        <v>0.5</v>
      </c>
      <c r="R21" s="102">
        <f t="shared" si="8"/>
        <v>1</v>
      </c>
      <c r="S21" s="102">
        <f t="shared" si="9"/>
        <v>0</v>
      </c>
      <c r="T21" s="103">
        <f t="shared" si="1"/>
        <v>2.5</v>
      </c>
      <c r="U21" s="100"/>
      <c r="V21" s="112">
        <f t="shared" si="10"/>
        <v>0</v>
      </c>
      <c r="W21" s="111">
        <f t="shared" si="11"/>
        <v>58219</v>
      </c>
      <c r="X21" s="111">
        <f t="shared" si="12"/>
        <v>0</v>
      </c>
      <c r="Y21" s="111">
        <f t="shared" si="13"/>
        <v>23459</v>
      </c>
      <c r="Z21" s="111">
        <f t="shared" si="14"/>
        <v>61161</v>
      </c>
      <c r="AA21" s="113">
        <f t="shared" si="2"/>
        <v>142839</v>
      </c>
      <c r="AB21" s="100"/>
      <c r="AC21" s="107" t="s">
        <v>45</v>
      </c>
      <c r="AD21" s="86">
        <v>48276</v>
      </c>
      <c r="AE21" s="108"/>
      <c r="AF21" s="109">
        <f t="shared" si="15"/>
        <v>48276</v>
      </c>
      <c r="AG21" s="110">
        <f t="shared" si="3"/>
        <v>6.4159660749613856E-3</v>
      </c>
      <c r="AH21" s="100"/>
      <c r="AI21" s="111">
        <f>Dashboard!$S$34*'Employee Allocations'!AG21</f>
        <v>23601.717647143276</v>
      </c>
      <c r="AJ21" s="100"/>
      <c r="AK21" s="100"/>
      <c r="AL21" s="233">
        <f>'KPI Goals-Data Input'!H17</f>
        <v>17379.36</v>
      </c>
      <c r="AM21" s="179">
        <f>'KPI Goals-Data Input'!S17</f>
        <v>142839</v>
      </c>
      <c r="AN21" s="234">
        <f>'KPI Goals-Data Input'!U17</f>
        <v>166440.71764714329</v>
      </c>
      <c r="AO21" s="205"/>
    </row>
    <row r="22" spans="1:43" ht="16.5" customHeight="1">
      <c r="A22" s="86" t="s">
        <v>124</v>
      </c>
      <c r="B22" s="1"/>
      <c r="C22" s="306"/>
      <c r="D22" s="763"/>
      <c r="E22" s="152" t="s">
        <v>46</v>
      </c>
      <c r="F22" s="144">
        <f>[1]Sheet1!F21</f>
        <v>0</v>
      </c>
      <c r="G22" s="144">
        <f>[1]Sheet1!G21</f>
        <v>1</v>
      </c>
      <c r="H22" s="144">
        <f>[1]Sheet1!H21</f>
        <v>0</v>
      </c>
      <c r="I22" s="144">
        <v>1</v>
      </c>
      <c r="J22" s="144">
        <f>[1]Sheet1!J21</f>
        <v>1</v>
      </c>
      <c r="K22" s="144">
        <f>[1]Sheet1!K21</f>
        <v>0</v>
      </c>
      <c r="L22" s="103">
        <f t="shared" si="0"/>
        <v>3</v>
      </c>
      <c r="M22" s="139"/>
      <c r="N22" s="102">
        <f t="shared" si="4"/>
        <v>0</v>
      </c>
      <c r="O22" s="102">
        <f t="shared" si="5"/>
        <v>1</v>
      </c>
      <c r="P22" s="102">
        <f t="shared" si="6"/>
        <v>0</v>
      </c>
      <c r="Q22" s="102">
        <f t="shared" si="7"/>
        <v>1</v>
      </c>
      <c r="R22" s="102">
        <f t="shared" si="8"/>
        <v>1</v>
      </c>
      <c r="S22" s="102">
        <f t="shared" si="9"/>
        <v>0</v>
      </c>
      <c r="T22" s="103">
        <f t="shared" si="1"/>
        <v>3</v>
      </c>
      <c r="U22" s="100"/>
      <c r="V22" s="112">
        <f t="shared" si="10"/>
        <v>0</v>
      </c>
      <c r="W22" s="111">
        <f t="shared" si="11"/>
        <v>58219</v>
      </c>
      <c r="X22" s="111">
        <f t="shared" si="12"/>
        <v>0</v>
      </c>
      <c r="Y22" s="111">
        <f t="shared" si="13"/>
        <v>46918</v>
      </c>
      <c r="Z22" s="111">
        <f t="shared" si="14"/>
        <v>61161</v>
      </c>
      <c r="AA22" s="113">
        <f t="shared" si="2"/>
        <v>166298</v>
      </c>
      <c r="AB22" s="100"/>
      <c r="AC22" s="107" t="s">
        <v>46</v>
      </c>
      <c r="AD22" s="86">
        <v>66397</v>
      </c>
      <c r="AE22" s="108">
        <v>1000</v>
      </c>
      <c r="AF22" s="109">
        <f t="shared" si="15"/>
        <v>67397</v>
      </c>
      <c r="AG22" s="110">
        <f t="shared" si="3"/>
        <v>8.9571809088195477E-3</v>
      </c>
      <c r="AH22" s="100"/>
      <c r="AI22" s="111">
        <f>Dashboard!$S$34*'Employee Allocations'!AG22</f>
        <v>32949.808688882993</v>
      </c>
      <c r="AJ22" s="100"/>
      <c r="AK22" s="100"/>
      <c r="AL22" s="233">
        <f>'KPI Goals-Data Input'!H18</f>
        <v>20252.433333333334</v>
      </c>
      <c r="AM22" s="179">
        <f>'KPI Goals-Data Input'!S18</f>
        <v>166298</v>
      </c>
      <c r="AN22" s="234">
        <f>'KPI Goals-Data Input'!U18</f>
        <v>199247.808688883</v>
      </c>
      <c r="AO22" s="205"/>
    </row>
    <row r="23" spans="1:43" ht="16.5" customHeight="1">
      <c r="A23" s="86" t="s">
        <v>124</v>
      </c>
      <c r="B23" s="1"/>
      <c r="C23" s="306"/>
      <c r="D23" s="763"/>
      <c r="E23" s="152" t="s">
        <v>47</v>
      </c>
      <c r="F23" s="144">
        <f>[1]Sheet1!F22</f>
        <v>0</v>
      </c>
      <c r="G23" s="144">
        <f>[1]Sheet1!G22</f>
        <v>1</v>
      </c>
      <c r="H23" s="144">
        <f>[1]Sheet1!H22</f>
        <v>0</v>
      </c>
      <c r="I23" s="144">
        <v>0.5</v>
      </c>
      <c r="J23" s="144">
        <f>[1]Sheet1!J22</f>
        <v>1</v>
      </c>
      <c r="K23" s="144">
        <f>[1]Sheet1!K22</f>
        <v>0</v>
      </c>
      <c r="L23" s="103">
        <f t="shared" si="0"/>
        <v>2.5</v>
      </c>
      <c r="M23" s="139"/>
      <c r="N23" s="102">
        <f t="shared" si="4"/>
        <v>0</v>
      </c>
      <c r="O23" s="102">
        <f t="shared" si="5"/>
        <v>1</v>
      </c>
      <c r="P23" s="102">
        <f t="shared" si="6"/>
        <v>0</v>
      </c>
      <c r="Q23" s="102">
        <f t="shared" si="7"/>
        <v>0.5</v>
      </c>
      <c r="R23" s="102">
        <f t="shared" si="8"/>
        <v>1</v>
      </c>
      <c r="S23" s="102">
        <f t="shared" si="9"/>
        <v>0</v>
      </c>
      <c r="T23" s="103">
        <f t="shared" si="1"/>
        <v>2.5</v>
      </c>
      <c r="U23" s="100"/>
      <c r="V23" s="112">
        <f t="shared" si="10"/>
        <v>0</v>
      </c>
      <c r="W23" s="111">
        <f t="shared" si="11"/>
        <v>58219</v>
      </c>
      <c r="X23" s="111">
        <f t="shared" si="12"/>
        <v>0</v>
      </c>
      <c r="Y23" s="111">
        <f t="shared" si="13"/>
        <v>23459</v>
      </c>
      <c r="Z23" s="111">
        <f t="shared" si="14"/>
        <v>61161</v>
      </c>
      <c r="AA23" s="113">
        <f t="shared" si="2"/>
        <v>142839</v>
      </c>
      <c r="AB23" s="100"/>
      <c r="AC23" s="107" t="s">
        <v>47</v>
      </c>
      <c r="AD23" s="86">
        <v>61438</v>
      </c>
      <c r="AE23" s="108"/>
      <c r="AF23" s="109">
        <f t="shared" si="15"/>
        <v>61438</v>
      </c>
      <c r="AG23" s="110">
        <f t="shared" si="3"/>
        <v>8.1652192334385112E-3</v>
      </c>
      <c r="AH23" s="100"/>
      <c r="AI23" s="111">
        <f>Dashboard!$S$34*'Employee Allocations'!AG23</f>
        <v>30036.505278092398</v>
      </c>
      <c r="AJ23" s="100"/>
      <c r="AK23" s="100"/>
      <c r="AL23" s="233">
        <f>'KPI Goals-Data Input'!H19</f>
        <v>22117.68</v>
      </c>
      <c r="AM23" s="179">
        <f>'KPI Goals-Data Input'!S19</f>
        <v>142839</v>
      </c>
      <c r="AN23" s="234">
        <f>'KPI Goals-Data Input'!U19</f>
        <v>172875.5052780924</v>
      </c>
      <c r="AO23" s="205"/>
      <c r="AQ23" s="145"/>
    </row>
    <row r="24" spans="1:43" ht="16.5" customHeight="1">
      <c r="A24" s="86" t="s">
        <v>124</v>
      </c>
      <c r="B24" s="1"/>
      <c r="C24" s="306"/>
      <c r="D24" s="763"/>
      <c r="E24" s="152" t="s">
        <v>49</v>
      </c>
      <c r="F24" s="144">
        <f>[1]Sheet1!F23</f>
        <v>0</v>
      </c>
      <c r="G24" s="144">
        <f>[1]Sheet1!G23</f>
        <v>1</v>
      </c>
      <c r="H24" s="144">
        <f>[1]Sheet1!H23</f>
        <v>0</v>
      </c>
      <c r="I24" s="144">
        <v>0.5</v>
      </c>
      <c r="J24" s="144">
        <f>[1]Sheet1!J23</f>
        <v>1</v>
      </c>
      <c r="K24" s="144">
        <f>[1]Sheet1!K23</f>
        <v>0</v>
      </c>
      <c r="L24" s="103">
        <f t="shared" si="0"/>
        <v>2.5</v>
      </c>
      <c r="M24" s="139"/>
      <c r="N24" s="102">
        <f t="shared" si="4"/>
        <v>0</v>
      </c>
      <c r="O24" s="102">
        <f t="shared" si="5"/>
        <v>1</v>
      </c>
      <c r="P24" s="102">
        <f t="shared" si="6"/>
        <v>0</v>
      </c>
      <c r="Q24" s="102">
        <f t="shared" si="7"/>
        <v>0.5</v>
      </c>
      <c r="R24" s="102">
        <f t="shared" si="8"/>
        <v>1</v>
      </c>
      <c r="S24" s="102">
        <f t="shared" si="9"/>
        <v>0</v>
      </c>
      <c r="T24" s="103">
        <f t="shared" si="1"/>
        <v>2.5</v>
      </c>
      <c r="U24" s="100"/>
      <c r="V24" s="112">
        <f t="shared" si="10"/>
        <v>0</v>
      </c>
      <c r="W24" s="111">
        <f t="shared" si="11"/>
        <v>58219</v>
      </c>
      <c r="X24" s="111">
        <f t="shared" si="12"/>
        <v>0</v>
      </c>
      <c r="Y24" s="111">
        <f t="shared" si="13"/>
        <v>23459</v>
      </c>
      <c r="Z24" s="111">
        <f t="shared" si="14"/>
        <v>61161</v>
      </c>
      <c r="AA24" s="113">
        <f t="shared" si="2"/>
        <v>142839</v>
      </c>
      <c r="AB24" s="100"/>
      <c r="AC24" s="107" t="s">
        <v>49</v>
      </c>
      <c r="AD24" s="86">
        <v>50024</v>
      </c>
      <c r="AE24" s="108"/>
      <c r="AF24" s="109">
        <f t="shared" si="15"/>
        <v>50024</v>
      </c>
      <c r="AG24" s="110">
        <f t="shared" si="3"/>
        <v>6.6482783771204812E-3</v>
      </c>
      <c r="AH24" s="100"/>
      <c r="AI24" s="111">
        <f>Dashboard!$S$34*'Employee Allocations'!AG24</f>
        <v>24456.299684743874</v>
      </c>
      <c r="AJ24" s="100"/>
      <c r="AK24" s="100"/>
      <c r="AL24" s="233">
        <f>'KPI Goals-Data Input'!H20</f>
        <v>18008.64</v>
      </c>
      <c r="AM24" s="179">
        <f>'KPI Goals-Data Input'!S20</f>
        <v>142839</v>
      </c>
      <c r="AN24" s="234">
        <f>'KPI Goals-Data Input'!U20</f>
        <v>167295.29968474386</v>
      </c>
      <c r="AO24" s="205"/>
    </row>
    <row r="25" spans="1:43" ht="16.5" customHeight="1">
      <c r="A25" s="86" t="s">
        <v>124</v>
      </c>
      <c r="B25" s="1"/>
      <c r="C25" s="306"/>
      <c r="D25" s="763"/>
      <c r="E25" s="152" t="s">
        <v>50</v>
      </c>
      <c r="F25" s="144">
        <f>[1]Sheet1!F24</f>
        <v>0</v>
      </c>
      <c r="G25" s="144">
        <f>[1]Sheet1!G24</f>
        <v>1</v>
      </c>
      <c r="H25" s="144">
        <f>[1]Sheet1!H24</f>
        <v>0</v>
      </c>
      <c r="I25" s="144">
        <v>0.5</v>
      </c>
      <c r="J25" s="144">
        <f>[1]Sheet1!J24</f>
        <v>1</v>
      </c>
      <c r="K25" s="144">
        <f>[1]Sheet1!K24</f>
        <v>0</v>
      </c>
      <c r="L25" s="103">
        <f t="shared" si="0"/>
        <v>2.5</v>
      </c>
      <c r="M25" s="139"/>
      <c r="N25" s="102">
        <f t="shared" si="4"/>
        <v>0</v>
      </c>
      <c r="O25" s="102">
        <f t="shared" si="5"/>
        <v>1</v>
      </c>
      <c r="P25" s="102">
        <f t="shared" si="6"/>
        <v>0</v>
      </c>
      <c r="Q25" s="102">
        <f t="shared" si="7"/>
        <v>0.5</v>
      </c>
      <c r="R25" s="102">
        <f t="shared" si="8"/>
        <v>1</v>
      </c>
      <c r="S25" s="102">
        <f t="shared" si="9"/>
        <v>0</v>
      </c>
      <c r="T25" s="103">
        <f t="shared" si="1"/>
        <v>2.5</v>
      </c>
      <c r="U25" s="100"/>
      <c r="V25" s="112">
        <f t="shared" si="10"/>
        <v>0</v>
      </c>
      <c r="W25" s="111">
        <f t="shared" si="11"/>
        <v>58219</v>
      </c>
      <c r="X25" s="111">
        <f t="shared" si="12"/>
        <v>0</v>
      </c>
      <c r="Y25" s="111">
        <f t="shared" si="13"/>
        <v>23459</v>
      </c>
      <c r="Z25" s="111">
        <f t="shared" si="14"/>
        <v>61161</v>
      </c>
      <c r="AA25" s="113">
        <f t="shared" si="2"/>
        <v>142839</v>
      </c>
      <c r="AB25" s="100"/>
      <c r="AC25" s="107" t="s">
        <v>50</v>
      </c>
      <c r="AD25" s="86">
        <v>57314</v>
      </c>
      <c r="AE25" s="108">
        <v>3000</v>
      </c>
      <c r="AF25" s="109">
        <f t="shared" si="15"/>
        <v>60314</v>
      </c>
      <c r="AG25" s="110">
        <f t="shared" si="3"/>
        <v>8.0158376386863239E-3</v>
      </c>
      <c r="AH25" s="100"/>
      <c r="AI25" s="111">
        <f>Dashboard!$S$34*'Employee Allocations'!AG25</f>
        <v>29486.991427827481</v>
      </c>
      <c r="AJ25" s="100"/>
      <c r="AK25" s="100"/>
      <c r="AL25" s="233">
        <f>'KPI Goals-Data Input'!H21</f>
        <v>21833.040000000001</v>
      </c>
      <c r="AM25" s="179">
        <f>'KPI Goals-Data Input'!S21</f>
        <v>142839</v>
      </c>
      <c r="AN25" s="234">
        <f>'KPI Goals-Data Input'!U21</f>
        <v>172325.99142782748</v>
      </c>
      <c r="AO25" s="205"/>
    </row>
    <row r="26" spans="1:43" ht="16.5" customHeight="1">
      <c r="A26" s="86" t="s">
        <v>124</v>
      </c>
      <c r="B26" s="1"/>
      <c r="C26" s="306"/>
      <c r="D26" s="763"/>
      <c r="E26" s="152" t="s">
        <v>51</v>
      </c>
      <c r="F26" s="144">
        <f>[1]Sheet1!F25</f>
        <v>0</v>
      </c>
      <c r="G26" s="144">
        <f>[1]Sheet1!G25</f>
        <v>1</v>
      </c>
      <c r="H26" s="144">
        <f>[1]Sheet1!H25</f>
        <v>0</v>
      </c>
      <c r="I26" s="144">
        <f>[1]Sheet1!I25</f>
        <v>0</v>
      </c>
      <c r="J26" s="144">
        <f>[1]Sheet1!J25</f>
        <v>1</v>
      </c>
      <c r="K26" s="144">
        <f>[1]Sheet1!K25</f>
        <v>0</v>
      </c>
      <c r="L26" s="103">
        <f t="shared" si="0"/>
        <v>2</v>
      </c>
      <c r="M26" s="139"/>
      <c r="N26" s="102">
        <f t="shared" si="4"/>
        <v>0</v>
      </c>
      <c r="O26" s="102">
        <f t="shared" si="5"/>
        <v>1</v>
      </c>
      <c r="P26" s="102">
        <f t="shared" si="6"/>
        <v>0</v>
      </c>
      <c r="Q26" s="102">
        <f t="shared" si="7"/>
        <v>0</v>
      </c>
      <c r="R26" s="102">
        <f t="shared" si="8"/>
        <v>1</v>
      </c>
      <c r="S26" s="102">
        <f t="shared" si="9"/>
        <v>0</v>
      </c>
      <c r="T26" s="103">
        <f t="shared" si="1"/>
        <v>2</v>
      </c>
      <c r="U26" s="100"/>
      <c r="V26" s="112">
        <f t="shared" si="10"/>
        <v>0</v>
      </c>
      <c r="W26" s="111">
        <f t="shared" si="11"/>
        <v>58219</v>
      </c>
      <c r="X26" s="111">
        <f t="shared" si="12"/>
        <v>0</v>
      </c>
      <c r="Y26" s="111">
        <f t="shared" si="13"/>
        <v>0</v>
      </c>
      <c r="Z26" s="111">
        <f t="shared" si="14"/>
        <v>61161</v>
      </c>
      <c r="AA26" s="113">
        <f t="shared" si="2"/>
        <v>119380</v>
      </c>
      <c r="AB26" s="100"/>
      <c r="AC26" s="107" t="s">
        <v>51</v>
      </c>
      <c r="AD26" s="86">
        <v>40661</v>
      </c>
      <c r="AE26" s="108"/>
      <c r="AF26" s="109">
        <f t="shared" si="15"/>
        <v>40661</v>
      </c>
      <c r="AG26" s="110">
        <f t="shared" si="3"/>
        <v>5.4039190606927851E-3</v>
      </c>
      <c r="AH26" s="100"/>
      <c r="AI26" s="111">
        <f>Dashboard!$S$34*'Employee Allocations'!AG26</f>
        <v>19878.810200731063</v>
      </c>
      <c r="AJ26" s="100"/>
      <c r="AK26" s="100"/>
      <c r="AL26" s="233">
        <f>'KPI Goals-Data Input'!H22</f>
        <v>18297.45</v>
      </c>
      <c r="AM26" s="179">
        <f>'KPI Goals-Data Input'!S22</f>
        <v>119380</v>
      </c>
      <c r="AN26" s="234">
        <f>'KPI Goals-Data Input'!U22</f>
        <v>139258.81020073107</v>
      </c>
      <c r="AO26" s="205"/>
    </row>
    <row r="27" spans="1:43" ht="16.5" customHeight="1">
      <c r="A27" s="86" t="s">
        <v>124</v>
      </c>
      <c r="B27" s="1"/>
      <c r="C27" s="306"/>
      <c r="D27" s="763"/>
      <c r="E27" s="152" t="s">
        <v>52</v>
      </c>
      <c r="F27" s="144">
        <f>[1]Sheet1!F26</f>
        <v>0</v>
      </c>
      <c r="G27" s="144">
        <f>[1]Sheet1!G26</f>
        <v>1</v>
      </c>
      <c r="H27" s="144">
        <f>[1]Sheet1!H26</f>
        <v>0</v>
      </c>
      <c r="I27" s="144">
        <v>0.5</v>
      </c>
      <c r="J27" s="144">
        <f>[1]Sheet1!J26</f>
        <v>1</v>
      </c>
      <c r="K27" s="144">
        <f>[1]Sheet1!K26</f>
        <v>0</v>
      </c>
      <c r="L27" s="103">
        <f t="shared" si="0"/>
        <v>2.5</v>
      </c>
      <c r="M27" s="139"/>
      <c r="N27" s="102">
        <f t="shared" si="4"/>
        <v>0</v>
      </c>
      <c r="O27" s="102">
        <f t="shared" si="5"/>
        <v>1</v>
      </c>
      <c r="P27" s="102">
        <f t="shared" si="6"/>
        <v>0</v>
      </c>
      <c r="Q27" s="102">
        <f t="shared" si="7"/>
        <v>0.5</v>
      </c>
      <c r="R27" s="102">
        <f t="shared" si="8"/>
        <v>1</v>
      </c>
      <c r="S27" s="102">
        <f t="shared" si="9"/>
        <v>0</v>
      </c>
      <c r="T27" s="103">
        <f t="shared" si="1"/>
        <v>2.5</v>
      </c>
      <c r="U27" s="100"/>
      <c r="V27" s="112">
        <f t="shared" si="10"/>
        <v>0</v>
      </c>
      <c r="W27" s="111">
        <f t="shared" si="11"/>
        <v>58219</v>
      </c>
      <c r="X27" s="111">
        <f t="shared" si="12"/>
        <v>0</v>
      </c>
      <c r="Y27" s="111">
        <f t="shared" si="13"/>
        <v>23459</v>
      </c>
      <c r="Z27" s="111">
        <f t="shared" si="14"/>
        <v>61161</v>
      </c>
      <c r="AA27" s="113">
        <f t="shared" si="2"/>
        <v>142839</v>
      </c>
      <c r="AB27" s="100"/>
      <c r="AC27" s="107" t="s">
        <v>52</v>
      </c>
      <c r="AD27" s="86">
        <v>61468</v>
      </c>
      <c r="AE27" s="108"/>
      <c r="AF27" s="109">
        <f t="shared" si="15"/>
        <v>61468</v>
      </c>
      <c r="AG27" s="110">
        <f t="shared" si="3"/>
        <v>8.169206286679229E-3</v>
      </c>
      <c r="AH27" s="100"/>
      <c r="AI27" s="111">
        <f>Dashboard!$S$34*'Employee Allocations'!AG27</f>
        <v>30051.172017868153</v>
      </c>
      <c r="AJ27" s="100"/>
      <c r="AK27" s="100"/>
      <c r="AL27" s="233">
        <f>'KPI Goals-Data Input'!H23</f>
        <v>22128.48</v>
      </c>
      <c r="AM27" s="179">
        <f>'KPI Goals-Data Input'!S23</f>
        <v>142839</v>
      </c>
      <c r="AN27" s="234">
        <f>'KPI Goals-Data Input'!U23</f>
        <v>172890.17201786814</v>
      </c>
      <c r="AO27" s="205"/>
    </row>
    <row r="28" spans="1:43" ht="16.5" customHeight="1">
      <c r="A28" s="86" t="s">
        <v>124</v>
      </c>
      <c r="B28" s="1"/>
      <c r="C28" s="306"/>
      <c r="D28" s="763"/>
      <c r="E28" s="152" t="s">
        <v>55</v>
      </c>
      <c r="F28" s="144">
        <f>[1]Sheet1!F27</f>
        <v>0</v>
      </c>
      <c r="G28" s="144">
        <f>[1]Sheet1!G27</f>
        <v>1</v>
      </c>
      <c r="H28" s="144">
        <f>[1]Sheet1!H27</f>
        <v>0</v>
      </c>
      <c r="I28" s="144">
        <v>0.5</v>
      </c>
      <c r="J28" s="144">
        <f>[1]Sheet1!J27</f>
        <v>1</v>
      </c>
      <c r="K28" s="144">
        <f>[1]Sheet1!K27</f>
        <v>0</v>
      </c>
      <c r="L28" s="103">
        <f t="shared" si="0"/>
        <v>2.5</v>
      </c>
      <c r="M28" s="139"/>
      <c r="N28" s="102">
        <f t="shared" si="4"/>
        <v>0</v>
      </c>
      <c r="O28" s="102">
        <f t="shared" si="5"/>
        <v>1</v>
      </c>
      <c r="P28" s="102">
        <f t="shared" si="6"/>
        <v>0</v>
      </c>
      <c r="Q28" s="102">
        <f t="shared" si="7"/>
        <v>0.5</v>
      </c>
      <c r="R28" s="102">
        <f t="shared" si="8"/>
        <v>1</v>
      </c>
      <c r="S28" s="102">
        <f t="shared" si="9"/>
        <v>0</v>
      </c>
      <c r="T28" s="103">
        <f t="shared" si="1"/>
        <v>2.5</v>
      </c>
      <c r="U28" s="100"/>
      <c r="V28" s="112">
        <f t="shared" si="10"/>
        <v>0</v>
      </c>
      <c r="W28" s="111">
        <f t="shared" si="11"/>
        <v>58219</v>
      </c>
      <c r="X28" s="111">
        <f t="shared" si="12"/>
        <v>0</v>
      </c>
      <c r="Y28" s="111">
        <f t="shared" si="13"/>
        <v>23459</v>
      </c>
      <c r="Z28" s="111">
        <f t="shared" si="14"/>
        <v>61161</v>
      </c>
      <c r="AA28" s="113">
        <f t="shared" si="2"/>
        <v>142839</v>
      </c>
      <c r="AB28" s="100"/>
      <c r="AC28" s="107" t="s">
        <v>55</v>
      </c>
      <c r="AD28" s="86">
        <v>60034</v>
      </c>
      <c r="AE28" s="108"/>
      <c r="AF28" s="109">
        <f t="shared" si="15"/>
        <v>60034</v>
      </c>
      <c r="AG28" s="110">
        <f t="shared" si="3"/>
        <v>7.978625141772968E-3</v>
      </c>
      <c r="AH28" s="100"/>
      <c r="AI28" s="111">
        <f>Dashboard!$S$34*'Employee Allocations'!AG28</f>
        <v>29350.101856587113</v>
      </c>
      <c r="AJ28" s="100"/>
      <c r="AK28" s="100"/>
      <c r="AL28" s="233">
        <f>'KPI Goals-Data Input'!H24</f>
        <v>21612.239999999998</v>
      </c>
      <c r="AM28" s="179">
        <f>'KPI Goals-Data Input'!S24</f>
        <v>142839</v>
      </c>
      <c r="AN28" s="234">
        <f>'KPI Goals-Data Input'!U24</f>
        <v>172189.10185658711</v>
      </c>
      <c r="AO28" s="205"/>
    </row>
    <row r="29" spans="1:43" ht="16.5" customHeight="1">
      <c r="A29" s="86" t="s">
        <v>124</v>
      </c>
      <c r="B29" s="1"/>
      <c r="C29" s="306"/>
      <c r="D29" s="763"/>
      <c r="E29" s="152" t="s">
        <v>56</v>
      </c>
      <c r="F29" s="144">
        <f>[1]Sheet1!F28</f>
        <v>0</v>
      </c>
      <c r="G29" s="144">
        <f>[1]Sheet1!G28</f>
        <v>1</v>
      </c>
      <c r="H29" s="144">
        <f>[1]Sheet1!H28</f>
        <v>0</v>
      </c>
      <c r="I29" s="144">
        <v>0.5</v>
      </c>
      <c r="J29" s="144">
        <f>[1]Sheet1!J28</f>
        <v>1</v>
      </c>
      <c r="K29" s="144">
        <f>[1]Sheet1!K28</f>
        <v>0</v>
      </c>
      <c r="L29" s="103">
        <f t="shared" si="0"/>
        <v>2.5</v>
      </c>
      <c r="M29" s="139"/>
      <c r="N29" s="102">
        <f t="shared" si="4"/>
        <v>0</v>
      </c>
      <c r="O29" s="102">
        <f t="shared" si="5"/>
        <v>1</v>
      </c>
      <c r="P29" s="102">
        <f t="shared" si="6"/>
        <v>0</v>
      </c>
      <c r="Q29" s="102">
        <f t="shared" si="7"/>
        <v>0.5</v>
      </c>
      <c r="R29" s="102">
        <f t="shared" si="8"/>
        <v>1</v>
      </c>
      <c r="S29" s="102">
        <f t="shared" si="9"/>
        <v>0</v>
      </c>
      <c r="T29" s="103">
        <f t="shared" si="1"/>
        <v>2.5</v>
      </c>
      <c r="U29" s="100"/>
      <c r="V29" s="112">
        <f t="shared" si="10"/>
        <v>0</v>
      </c>
      <c r="W29" s="111">
        <f t="shared" si="11"/>
        <v>58219</v>
      </c>
      <c r="X29" s="111">
        <f t="shared" si="12"/>
        <v>0</v>
      </c>
      <c r="Y29" s="111">
        <f t="shared" si="13"/>
        <v>23459</v>
      </c>
      <c r="Z29" s="111">
        <f t="shared" si="14"/>
        <v>61161</v>
      </c>
      <c r="AA29" s="113">
        <f t="shared" si="2"/>
        <v>142839</v>
      </c>
      <c r="AB29" s="100"/>
      <c r="AC29" s="107" t="s">
        <v>56</v>
      </c>
      <c r="AD29" s="86">
        <v>59825</v>
      </c>
      <c r="AE29" s="108">
        <v>1000</v>
      </c>
      <c r="AF29" s="109">
        <f t="shared" si="15"/>
        <v>60825</v>
      </c>
      <c r="AG29" s="110">
        <f t="shared" si="3"/>
        <v>8.0837504455531992E-3</v>
      </c>
      <c r="AH29" s="100"/>
      <c r="AI29" s="111">
        <f>Dashboard!$S$34*'Employee Allocations'!AG29</f>
        <v>29736.814895341158</v>
      </c>
      <c r="AJ29" s="100"/>
      <c r="AK29" s="100"/>
      <c r="AL29" s="233">
        <f>'KPI Goals-Data Input'!H25</f>
        <v>21937</v>
      </c>
      <c r="AM29" s="179">
        <f>'KPI Goals-Data Input'!S25</f>
        <v>142839</v>
      </c>
      <c r="AN29" s="234">
        <f>'KPI Goals-Data Input'!U25</f>
        <v>172575.81489534117</v>
      </c>
      <c r="AO29" s="205"/>
    </row>
    <row r="30" spans="1:43" ht="16.5" customHeight="1">
      <c r="A30" s="86" t="s">
        <v>124</v>
      </c>
      <c r="B30" s="1"/>
      <c r="C30" s="306"/>
      <c r="D30" s="763"/>
      <c r="E30" s="152" t="s">
        <v>57</v>
      </c>
      <c r="F30" s="144">
        <f>[1]Sheet1!F29</f>
        <v>0</v>
      </c>
      <c r="G30" s="144">
        <f>[1]Sheet1!G29</f>
        <v>1</v>
      </c>
      <c r="H30" s="144">
        <f>[1]Sheet1!H29</f>
        <v>0</v>
      </c>
      <c r="I30" s="144">
        <v>0.5</v>
      </c>
      <c r="J30" s="144">
        <f>[1]Sheet1!J29</f>
        <v>1</v>
      </c>
      <c r="K30" s="144">
        <f>[1]Sheet1!K29</f>
        <v>0</v>
      </c>
      <c r="L30" s="103">
        <f t="shared" si="0"/>
        <v>2.5</v>
      </c>
      <c r="M30" s="139"/>
      <c r="N30" s="102">
        <f t="shared" si="4"/>
        <v>0</v>
      </c>
      <c r="O30" s="102">
        <f t="shared" si="5"/>
        <v>1</v>
      </c>
      <c r="P30" s="102">
        <f t="shared" si="6"/>
        <v>0</v>
      </c>
      <c r="Q30" s="102">
        <f t="shared" si="7"/>
        <v>0.5</v>
      </c>
      <c r="R30" s="102">
        <f t="shared" si="8"/>
        <v>1</v>
      </c>
      <c r="S30" s="102">
        <f t="shared" si="9"/>
        <v>0</v>
      </c>
      <c r="T30" s="103">
        <f t="shared" si="1"/>
        <v>2.5</v>
      </c>
      <c r="U30" s="100"/>
      <c r="V30" s="112">
        <f t="shared" si="10"/>
        <v>0</v>
      </c>
      <c r="W30" s="111">
        <f t="shared" si="11"/>
        <v>58219</v>
      </c>
      <c r="X30" s="111">
        <f t="shared" si="12"/>
        <v>0</v>
      </c>
      <c r="Y30" s="111">
        <f t="shared" si="13"/>
        <v>23459</v>
      </c>
      <c r="Z30" s="111">
        <f t="shared" si="14"/>
        <v>61161</v>
      </c>
      <c r="AA30" s="113">
        <f t="shared" si="2"/>
        <v>142839</v>
      </c>
      <c r="AB30" s="100"/>
      <c r="AC30" s="107" t="s">
        <v>57</v>
      </c>
      <c r="AD30" s="86">
        <v>62915</v>
      </c>
      <c r="AE30" s="108"/>
      <c r="AF30" s="109">
        <f t="shared" si="15"/>
        <v>62915</v>
      </c>
      <c r="AG30" s="110">
        <f t="shared" si="3"/>
        <v>8.3615151546564664E-3</v>
      </c>
      <c r="AH30" s="100"/>
      <c r="AI30" s="111">
        <f>Dashboard!$S$34*'Employee Allocations'!AG30</f>
        <v>30758.597766385352</v>
      </c>
      <c r="AJ30" s="100"/>
      <c r="AK30" s="100"/>
      <c r="AL30" s="233">
        <f>'KPI Goals-Data Input'!H26</f>
        <v>22649.4</v>
      </c>
      <c r="AM30" s="179">
        <f>'KPI Goals-Data Input'!S26</f>
        <v>142839</v>
      </c>
      <c r="AN30" s="234">
        <f>'KPI Goals-Data Input'!U26</f>
        <v>173597.59776638536</v>
      </c>
      <c r="AO30" s="205"/>
    </row>
    <row r="31" spans="1:43" ht="16.5" customHeight="1">
      <c r="A31" s="86" t="s">
        <v>124</v>
      </c>
      <c r="B31" s="1"/>
      <c r="C31" s="306"/>
      <c r="D31" s="763"/>
      <c r="E31" s="152" t="s">
        <v>59</v>
      </c>
      <c r="F31" s="144">
        <f>[1]Sheet1!F30</f>
        <v>0</v>
      </c>
      <c r="G31" s="144">
        <f>[1]Sheet1!G30</f>
        <v>1</v>
      </c>
      <c r="H31" s="144">
        <f>[1]Sheet1!H30</f>
        <v>0</v>
      </c>
      <c r="I31" s="144">
        <v>0.5</v>
      </c>
      <c r="J31" s="144">
        <f>[1]Sheet1!J30</f>
        <v>1</v>
      </c>
      <c r="K31" s="144">
        <f>[1]Sheet1!K30</f>
        <v>0</v>
      </c>
      <c r="L31" s="103">
        <f t="shared" si="0"/>
        <v>2.5</v>
      </c>
      <c r="M31" s="139"/>
      <c r="N31" s="102">
        <f t="shared" si="4"/>
        <v>0</v>
      </c>
      <c r="O31" s="102">
        <f t="shared" si="5"/>
        <v>1</v>
      </c>
      <c r="P31" s="102">
        <f t="shared" si="6"/>
        <v>0</v>
      </c>
      <c r="Q31" s="102">
        <f t="shared" si="7"/>
        <v>0.5</v>
      </c>
      <c r="R31" s="102">
        <f t="shared" si="8"/>
        <v>1</v>
      </c>
      <c r="S31" s="102">
        <f t="shared" si="9"/>
        <v>0</v>
      </c>
      <c r="T31" s="103">
        <f t="shared" si="1"/>
        <v>2.5</v>
      </c>
      <c r="U31" s="100"/>
      <c r="V31" s="112">
        <f t="shared" si="10"/>
        <v>0</v>
      </c>
      <c r="W31" s="111">
        <f t="shared" si="11"/>
        <v>58219</v>
      </c>
      <c r="X31" s="111">
        <f t="shared" si="12"/>
        <v>0</v>
      </c>
      <c r="Y31" s="111">
        <f t="shared" si="13"/>
        <v>23459</v>
      </c>
      <c r="Z31" s="111">
        <f t="shared" si="14"/>
        <v>61161</v>
      </c>
      <c r="AA31" s="113">
        <f t="shared" si="2"/>
        <v>142839</v>
      </c>
      <c r="AB31" s="100"/>
      <c r="AC31" s="107" t="s">
        <v>59</v>
      </c>
      <c r="AD31" s="86">
        <v>58086</v>
      </c>
      <c r="AE31" s="108"/>
      <c r="AF31" s="109">
        <f t="shared" si="15"/>
        <v>58086</v>
      </c>
      <c r="AG31" s="110">
        <f t="shared" si="3"/>
        <v>7.7197324846757604E-3</v>
      </c>
      <c r="AH31" s="100"/>
      <c r="AI31" s="111">
        <f>Dashboard!$S$34*'Employee Allocations'!AG31</f>
        <v>28397.74155381482</v>
      </c>
      <c r="AJ31" s="100"/>
      <c r="AK31" s="100"/>
      <c r="AL31" s="233">
        <f>'KPI Goals-Data Input'!H27</f>
        <v>20910.96</v>
      </c>
      <c r="AM31" s="179">
        <f>'KPI Goals-Data Input'!S27</f>
        <v>142839</v>
      </c>
      <c r="AN31" s="234">
        <f>'KPI Goals-Data Input'!U27</f>
        <v>171236.74155381482</v>
      </c>
      <c r="AO31" s="205"/>
    </row>
    <row r="32" spans="1:43" ht="16.5" customHeight="1">
      <c r="A32" s="86" t="s">
        <v>124</v>
      </c>
      <c r="B32" s="1"/>
      <c r="C32" s="306"/>
      <c r="D32" s="763"/>
      <c r="E32" s="152" t="s">
        <v>62</v>
      </c>
      <c r="F32" s="144">
        <f>[1]Sheet1!F31</f>
        <v>0</v>
      </c>
      <c r="G32" s="144">
        <f>[1]Sheet1!G31</f>
        <v>1</v>
      </c>
      <c r="H32" s="144">
        <f>[1]Sheet1!H31</f>
        <v>0</v>
      </c>
      <c r="I32" s="144">
        <v>0.5</v>
      </c>
      <c r="J32" s="144">
        <f>[1]Sheet1!J31</f>
        <v>1</v>
      </c>
      <c r="K32" s="144">
        <f>[1]Sheet1!K31</f>
        <v>0</v>
      </c>
      <c r="L32" s="103">
        <f t="shared" si="0"/>
        <v>2.5</v>
      </c>
      <c r="M32" s="139"/>
      <c r="N32" s="102">
        <f t="shared" si="4"/>
        <v>0</v>
      </c>
      <c r="O32" s="102">
        <f t="shared" si="5"/>
        <v>1</v>
      </c>
      <c r="P32" s="102">
        <f t="shared" si="6"/>
        <v>0</v>
      </c>
      <c r="Q32" s="102">
        <f t="shared" si="7"/>
        <v>0.5</v>
      </c>
      <c r="R32" s="102">
        <f t="shared" si="8"/>
        <v>1</v>
      </c>
      <c r="S32" s="102">
        <f t="shared" si="9"/>
        <v>0</v>
      </c>
      <c r="T32" s="103">
        <f t="shared" si="1"/>
        <v>2.5</v>
      </c>
      <c r="U32" s="100"/>
      <c r="V32" s="112">
        <f t="shared" si="10"/>
        <v>0</v>
      </c>
      <c r="W32" s="111">
        <f t="shared" si="11"/>
        <v>58219</v>
      </c>
      <c r="X32" s="111">
        <f t="shared" si="12"/>
        <v>0</v>
      </c>
      <c r="Y32" s="111">
        <f t="shared" si="13"/>
        <v>23459</v>
      </c>
      <c r="Z32" s="111">
        <f t="shared" si="14"/>
        <v>61161</v>
      </c>
      <c r="AA32" s="113">
        <f t="shared" si="2"/>
        <v>142839</v>
      </c>
      <c r="AB32" s="100"/>
      <c r="AC32" s="107" t="s">
        <v>62</v>
      </c>
      <c r="AD32" s="86">
        <v>64312</v>
      </c>
      <c r="AE32" s="108"/>
      <c r="AF32" s="109">
        <f t="shared" si="15"/>
        <v>64312</v>
      </c>
      <c r="AG32" s="110">
        <f t="shared" si="3"/>
        <v>8.5471789338991758E-3</v>
      </c>
      <c r="AH32" s="100"/>
      <c r="AI32" s="111">
        <f>Dashboard!$S$34*'Employee Allocations'!AG32</f>
        <v>31441.578948609629</v>
      </c>
      <c r="AJ32" s="100"/>
      <c r="AK32" s="100"/>
      <c r="AL32" s="233">
        <f>'KPI Goals-Data Input'!H28</f>
        <v>23152.32</v>
      </c>
      <c r="AM32" s="179">
        <f>'KPI Goals-Data Input'!S28</f>
        <v>142839</v>
      </c>
      <c r="AN32" s="234">
        <f>'KPI Goals-Data Input'!U28</f>
        <v>174280.57894860962</v>
      </c>
      <c r="AO32" s="205"/>
    </row>
    <row r="33" spans="1:41" ht="16.5" customHeight="1">
      <c r="A33" s="86" t="s">
        <v>124</v>
      </c>
      <c r="B33" s="1"/>
      <c r="C33" s="306"/>
      <c r="D33" s="763"/>
      <c r="E33" s="152" t="s">
        <v>63</v>
      </c>
      <c r="F33" s="144">
        <f>[1]Sheet1!F32</f>
        <v>0</v>
      </c>
      <c r="G33" s="144">
        <f>[1]Sheet1!G32</f>
        <v>1</v>
      </c>
      <c r="H33" s="144">
        <f>[1]Sheet1!H32</f>
        <v>0</v>
      </c>
      <c r="I33" s="144">
        <v>0.5</v>
      </c>
      <c r="J33" s="144">
        <f>[1]Sheet1!J32</f>
        <v>1</v>
      </c>
      <c r="K33" s="144">
        <f>[1]Sheet1!K32</f>
        <v>0</v>
      </c>
      <c r="L33" s="103">
        <f t="shared" si="0"/>
        <v>2.5</v>
      </c>
      <c r="M33" s="139"/>
      <c r="N33" s="102">
        <f t="shared" si="4"/>
        <v>0</v>
      </c>
      <c r="O33" s="102">
        <f t="shared" si="5"/>
        <v>1</v>
      </c>
      <c r="P33" s="102">
        <f t="shared" si="6"/>
        <v>0</v>
      </c>
      <c r="Q33" s="102">
        <f t="shared" si="7"/>
        <v>0.5</v>
      </c>
      <c r="R33" s="102">
        <f t="shared" si="8"/>
        <v>1</v>
      </c>
      <c r="S33" s="102">
        <f t="shared" si="9"/>
        <v>0</v>
      </c>
      <c r="T33" s="103">
        <f t="shared" si="1"/>
        <v>2.5</v>
      </c>
      <c r="U33" s="100"/>
      <c r="V33" s="112">
        <f t="shared" si="10"/>
        <v>0</v>
      </c>
      <c r="W33" s="111">
        <f t="shared" si="11"/>
        <v>58219</v>
      </c>
      <c r="X33" s="111">
        <f t="shared" si="12"/>
        <v>0</v>
      </c>
      <c r="Y33" s="111">
        <f t="shared" si="13"/>
        <v>23459</v>
      </c>
      <c r="Z33" s="111">
        <f t="shared" si="14"/>
        <v>61161</v>
      </c>
      <c r="AA33" s="113">
        <f t="shared" si="2"/>
        <v>142839</v>
      </c>
      <c r="AB33" s="100"/>
      <c r="AC33" s="107" t="s">
        <v>63</v>
      </c>
      <c r="AD33" s="86">
        <v>50160</v>
      </c>
      <c r="AE33" s="108">
        <v>2000</v>
      </c>
      <c r="AF33" s="109">
        <f t="shared" si="15"/>
        <v>52160</v>
      </c>
      <c r="AG33" s="110">
        <f t="shared" si="3"/>
        <v>6.932156567859513E-3</v>
      </c>
      <c r="AH33" s="100"/>
      <c r="AI33" s="111">
        <f>Dashboard!$S$34*'Employee Allocations'!AG33</f>
        <v>25500.571556777555</v>
      </c>
      <c r="AJ33" s="100"/>
      <c r="AK33" s="100"/>
      <c r="AL33" s="233">
        <f>'KPI Goals-Data Input'!H29</f>
        <v>18857.599999999999</v>
      </c>
      <c r="AM33" s="179">
        <f>'KPI Goals-Data Input'!S29</f>
        <v>142839</v>
      </c>
      <c r="AN33" s="234">
        <f>'KPI Goals-Data Input'!U29</f>
        <v>168339.57155677755</v>
      </c>
      <c r="AO33" s="205"/>
    </row>
    <row r="34" spans="1:41" ht="16.5" customHeight="1">
      <c r="A34" s="86" t="s">
        <v>124</v>
      </c>
      <c r="B34" s="1"/>
      <c r="C34" s="306"/>
      <c r="D34" s="763"/>
      <c r="E34" s="152" t="s">
        <v>64</v>
      </c>
      <c r="F34" s="144">
        <f>[1]Sheet1!F33</f>
        <v>0</v>
      </c>
      <c r="G34" s="144">
        <f>[1]Sheet1!G33</f>
        <v>1</v>
      </c>
      <c r="H34" s="144">
        <f>[1]Sheet1!H33</f>
        <v>0</v>
      </c>
      <c r="I34" s="144">
        <f>[1]Sheet1!I33</f>
        <v>0</v>
      </c>
      <c r="J34" s="144">
        <f>[1]Sheet1!J33</f>
        <v>1</v>
      </c>
      <c r="K34" s="144">
        <f>[1]Sheet1!K33</f>
        <v>0</v>
      </c>
      <c r="L34" s="103">
        <f t="shared" si="0"/>
        <v>2</v>
      </c>
      <c r="M34" s="139"/>
      <c r="N34" s="102">
        <f t="shared" si="4"/>
        <v>0</v>
      </c>
      <c r="O34" s="102">
        <f t="shared" si="5"/>
        <v>1</v>
      </c>
      <c r="P34" s="102">
        <f t="shared" si="6"/>
        <v>0</v>
      </c>
      <c r="Q34" s="102">
        <f t="shared" si="7"/>
        <v>0</v>
      </c>
      <c r="R34" s="102">
        <f t="shared" si="8"/>
        <v>1</v>
      </c>
      <c r="S34" s="102">
        <f t="shared" si="9"/>
        <v>0</v>
      </c>
      <c r="T34" s="103">
        <f t="shared" si="1"/>
        <v>2</v>
      </c>
      <c r="U34" s="100"/>
      <c r="V34" s="112">
        <f t="shared" si="10"/>
        <v>0</v>
      </c>
      <c r="W34" s="111">
        <f t="shared" si="11"/>
        <v>58219</v>
      </c>
      <c r="X34" s="111">
        <f t="shared" si="12"/>
        <v>0</v>
      </c>
      <c r="Y34" s="111">
        <f t="shared" si="13"/>
        <v>0</v>
      </c>
      <c r="Z34" s="111">
        <f t="shared" si="14"/>
        <v>61161</v>
      </c>
      <c r="AA34" s="113">
        <f t="shared" si="2"/>
        <v>119380</v>
      </c>
      <c r="AB34" s="100"/>
      <c r="AC34" s="107" t="s">
        <v>64</v>
      </c>
      <c r="AD34" s="86">
        <v>25110</v>
      </c>
      <c r="AE34" s="108"/>
      <c r="AF34" s="109">
        <f t="shared" si="15"/>
        <v>25110</v>
      </c>
      <c r="AG34" s="110">
        <f t="shared" si="3"/>
        <v>3.3371635624799153E-3</v>
      </c>
      <c r="AH34" s="100"/>
      <c r="AI34" s="111">
        <f>Dashboard!$S$34*'Employee Allocations'!AG34</f>
        <v>12276.061192306068</v>
      </c>
      <c r="AJ34" s="100"/>
      <c r="AK34" s="100"/>
      <c r="AL34" s="233">
        <f>'KPI Goals-Data Input'!H30</f>
        <v>11299.5</v>
      </c>
      <c r="AM34" s="179">
        <f>'KPI Goals-Data Input'!S30</f>
        <v>119380</v>
      </c>
      <c r="AN34" s="234">
        <f>'KPI Goals-Data Input'!U30</f>
        <v>131656.06119230608</v>
      </c>
      <c r="AO34" s="205"/>
    </row>
    <row r="35" spans="1:41" ht="16.5" customHeight="1">
      <c r="A35" s="86" t="s">
        <v>124</v>
      </c>
      <c r="B35" s="1"/>
      <c r="C35" s="306"/>
      <c r="D35" s="763"/>
      <c r="E35" s="152" t="s">
        <v>65</v>
      </c>
      <c r="F35" s="144">
        <f>[1]Sheet1!F34</f>
        <v>0</v>
      </c>
      <c r="G35" s="144">
        <f>[1]Sheet1!G34</f>
        <v>1</v>
      </c>
      <c r="H35" s="144">
        <f>[1]Sheet1!H34</f>
        <v>0</v>
      </c>
      <c r="I35" s="144">
        <f>[1]Sheet1!I34</f>
        <v>0.5</v>
      </c>
      <c r="J35" s="144">
        <f>[1]Sheet1!J34</f>
        <v>1</v>
      </c>
      <c r="K35" s="144">
        <f>[1]Sheet1!K34</f>
        <v>0</v>
      </c>
      <c r="L35" s="103">
        <f t="shared" si="0"/>
        <v>2.5</v>
      </c>
      <c r="M35" s="139"/>
      <c r="N35" s="102">
        <f t="shared" si="4"/>
        <v>0</v>
      </c>
      <c r="O35" s="102">
        <f t="shared" si="5"/>
        <v>1</v>
      </c>
      <c r="P35" s="102">
        <f t="shared" si="6"/>
        <v>0</v>
      </c>
      <c r="Q35" s="102">
        <f t="shared" si="7"/>
        <v>0.5</v>
      </c>
      <c r="R35" s="102">
        <f t="shared" si="8"/>
        <v>1</v>
      </c>
      <c r="S35" s="102">
        <f t="shared" si="9"/>
        <v>0</v>
      </c>
      <c r="T35" s="103">
        <f t="shared" si="1"/>
        <v>2.5</v>
      </c>
      <c r="U35" s="100"/>
      <c r="V35" s="112">
        <f t="shared" si="10"/>
        <v>0</v>
      </c>
      <c r="W35" s="111">
        <f t="shared" si="11"/>
        <v>58219</v>
      </c>
      <c r="X35" s="111">
        <f t="shared" si="12"/>
        <v>0</v>
      </c>
      <c r="Y35" s="111">
        <f t="shared" si="13"/>
        <v>23459</v>
      </c>
      <c r="Z35" s="111">
        <f t="shared" si="14"/>
        <v>61161</v>
      </c>
      <c r="AA35" s="113">
        <f t="shared" si="2"/>
        <v>142839</v>
      </c>
      <c r="AB35" s="100"/>
      <c r="AC35" s="107" t="s">
        <v>65</v>
      </c>
      <c r="AD35" s="86">
        <v>47777</v>
      </c>
      <c r="AE35" s="108">
        <v>2000</v>
      </c>
      <c r="AF35" s="109">
        <f t="shared" si="15"/>
        <v>49777</v>
      </c>
      <c r="AG35" s="110">
        <f t="shared" si="3"/>
        <v>6.6154516387719135E-3</v>
      </c>
      <c r="AH35" s="100"/>
      <c r="AI35" s="111">
        <f>Dashboard!$S$34*'Employee Allocations'!AG35</f>
        <v>24335.543527256836</v>
      </c>
      <c r="AJ35" s="100"/>
      <c r="AK35" s="100"/>
      <c r="AL35" s="233">
        <f>'KPI Goals-Data Input'!H31</f>
        <v>17999.72</v>
      </c>
      <c r="AM35" s="179">
        <f>'KPI Goals-Data Input'!S31</f>
        <v>142839</v>
      </c>
      <c r="AN35" s="234">
        <f>'KPI Goals-Data Input'!U31</f>
        <v>167174.54352725684</v>
      </c>
      <c r="AO35" s="205"/>
    </row>
    <row r="36" spans="1:41" ht="16.5" customHeight="1">
      <c r="A36" s="86" t="s">
        <v>124</v>
      </c>
      <c r="B36" s="1"/>
      <c r="C36" s="306"/>
      <c r="D36" s="763"/>
      <c r="E36" s="152" t="s">
        <v>67</v>
      </c>
      <c r="F36" s="144">
        <f>[1]Sheet1!F35</f>
        <v>0</v>
      </c>
      <c r="G36" s="144">
        <f>[1]Sheet1!G35</f>
        <v>1</v>
      </c>
      <c r="H36" s="144">
        <f>[1]Sheet1!H35</f>
        <v>0</v>
      </c>
      <c r="I36" s="144">
        <v>0.5</v>
      </c>
      <c r="J36" s="144">
        <f>[1]Sheet1!J35</f>
        <v>1</v>
      </c>
      <c r="K36" s="144">
        <f>[1]Sheet1!K35</f>
        <v>0</v>
      </c>
      <c r="L36" s="103">
        <f t="shared" si="0"/>
        <v>2.5</v>
      </c>
      <c r="M36" s="139"/>
      <c r="N36" s="102">
        <f t="shared" si="4"/>
        <v>0</v>
      </c>
      <c r="O36" s="102">
        <f t="shared" si="5"/>
        <v>1</v>
      </c>
      <c r="P36" s="102">
        <f t="shared" si="6"/>
        <v>0</v>
      </c>
      <c r="Q36" s="102">
        <f t="shared" si="7"/>
        <v>0.5</v>
      </c>
      <c r="R36" s="102">
        <f t="shared" si="8"/>
        <v>1</v>
      </c>
      <c r="S36" s="102">
        <f t="shared" si="9"/>
        <v>0</v>
      </c>
      <c r="T36" s="103">
        <f t="shared" si="1"/>
        <v>2.5</v>
      </c>
      <c r="U36" s="100"/>
      <c r="V36" s="112">
        <f t="shared" si="10"/>
        <v>0</v>
      </c>
      <c r="W36" s="111">
        <f t="shared" si="11"/>
        <v>58219</v>
      </c>
      <c r="X36" s="111">
        <f t="shared" si="12"/>
        <v>0</v>
      </c>
      <c r="Y36" s="111">
        <f t="shared" si="13"/>
        <v>23459</v>
      </c>
      <c r="Z36" s="111">
        <f t="shared" si="14"/>
        <v>61161</v>
      </c>
      <c r="AA36" s="113">
        <f t="shared" si="2"/>
        <v>142839</v>
      </c>
      <c r="AB36" s="100"/>
      <c r="AC36" s="107" t="s">
        <v>67</v>
      </c>
      <c r="AD36" s="86">
        <v>58401</v>
      </c>
      <c r="AE36" s="108"/>
      <c r="AF36" s="109">
        <f t="shared" si="15"/>
        <v>58401</v>
      </c>
      <c r="AG36" s="110">
        <f t="shared" si="3"/>
        <v>7.7615965437032863E-3</v>
      </c>
      <c r="AH36" s="100"/>
      <c r="AI36" s="111">
        <f>Dashboard!$S$34*'Employee Allocations'!AG36</f>
        <v>28551.742321460239</v>
      </c>
      <c r="AJ36" s="100"/>
      <c r="AK36" s="100"/>
      <c r="AL36" s="233">
        <f>'KPI Goals-Data Input'!H32</f>
        <v>21024.36</v>
      </c>
      <c r="AM36" s="179">
        <f>'KPI Goals-Data Input'!S32</f>
        <v>142839</v>
      </c>
      <c r="AN36" s="234">
        <f>'KPI Goals-Data Input'!U32</f>
        <v>171390.74232146025</v>
      </c>
      <c r="AO36" s="205"/>
    </row>
    <row r="37" spans="1:41" ht="16.5" customHeight="1">
      <c r="A37" s="86" t="s">
        <v>124</v>
      </c>
      <c r="B37" s="1"/>
      <c r="C37" s="306"/>
      <c r="D37" s="763"/>
      <c r="E37" s="152" t="s">
        <v>70</v>
      </c>
      <c r="F37" s="144">
        <f>[1]Sheet1!F36</f>
        <v>0</v>
      </c>
      <c r="G37" s="144">
        <f>[1]Sheet1!G36</f>
        <v>1</v>
      </c>
      <c r="H37" s="144">
        <f>[1]Sheet1!H36</f>
        <v>0</v>
      </c>
      <c r="I37" s="144">
        <v>0.5</v>
      </c>
      <c r="J37" s="144">
        <f>[1]Sheet1!J36</f>
        <v>1</v>
      </c>
      <c r="K37" s="144">
        <f>[1]Sheet1!K36</f>
        <v>0</v>
      </c>
      <c r="L37" s="103">
        <f t="shared" si="0"/>
        <v>2.5</v>
      </c>
      <c r="M37" s="139"/>
      <c r="N37" s="102">
        <f t="shared" si="4"/>
        <v>0</v>
      </c>
      <c r="O37" s="102">
        <f t="shared" si="5"/>
        <v>1</v>
      </c>
      <c r="P37" s="102">
        <f t="shared" si="6"/>
        <v>0</v>
      </c>
      <c r="Q37" s="102">
        <f t="shared" si="7"/>
        <v>0.5</v>
      </c>
      <c r="R37" s="102">
        <f t="shared" si="8"/>
        <v>1</v>
      </c>
      <c r="S37" s="102">
        <f t="shared" si="9"/>
        <v>0</v>
      </c>
      <c r="T37" s="103">
        <f t="shared" si="1"/>
        <v>2.5</v>
      </c>
      <c r="U37" s="100"/>
      <c r="V37" s="112">
        <f t="shared" si="10"/>
        <v>0</v>
      </c>
      <c r="W37" s="111">
        <f t="shared" si="11"/>
        <v>58219</v>
      </c>
      <c r="X37" s="111">
        <f t="shared" si="12"/>
        <v>0</v>
      </c>
      <c r="Y37" s="111">
        <f t="shared" si="13"/>
        <v>23459</v>
      </c>
      <c r="Z37" s="111">
        <f t="shared" si="14"/>
        <v>61161</v>
      </c>
      <c r="AA37" s="113">
        <f t="shared" si="2"/>
        <v>142839</v>
      </c>
      <c r="AB37" s="100"/>
      <c r="AC37" s="107" t="s">
        <v>70</v>
      </c>
      <c r="AD37" s="86">
        <v>51965</v>
      </c>
      <c r="AE37" s="108"/>
      <c r="AF37" s="109">
        <f t="shared" si="15"/>
        <v>51965</v>
      </c>
      <c r="AG37" s="110">
        <f t="shared" si="3"/>
        <v>6.906240721794854E-3</v>
      </c>
      <c r="AH37" s="100"/>
      <c r="AI37" s="111">
        <f>Dashboard!$S$34*'Employee Allocations'!AG37</f>
        <v>25405.237748235155</v>
      </c>
      <c r="AJ37" s="100"/>
      <c r="AK37" s="100"/>
      <c r="AL37" s="233">
        <f>'KPI Goals-Data Input'!H33</f>
        <v>18707.400000000001</v>
      </c>
      <c r="AM37" s="179">
        <f>'KPI Goals-Data Input'!S33</f>
        <v>142839</v>
      </c>
      <c r="AN37" s="234">
        <f>'KPI Goals-Data Input'!U33</f>
        <v>168244.23774823514</v>
      </c>
      <c r="AO37" s="205"/>
    </row>
    <row r="38" spans="1:41" ht="16.5" customHeight="1">
      <c r="A38" s="86" t="s">
        <v>124</v>
      </c>
      <c r="B38" s="1"/>
      <c r="C38" s="306"/>
      <c r="D38" s="763"/>
      <c r="E38" s="152" t="s">
        <v>71</v>
      </c>
      <c r="F38" s="144">
        <f>[1]Sheet1!F37</f>
        <v>0</v>
      </c>
      <c r="G38" s="144">
        <f>[1]Sheet1!G37</f>
        <v>1</v>
      </c>
      <c r="H38" s="144">
        <f>[1]Sheet1!H37</f>
        <v>0</v>
      </c>
      <c r="I38" s="144">
        <v>0.5</v>
      </c>
      <c r="J38" s="144">
        <f>[1]Sheet1!J37</f>
        <v>1</v>
      </c>
      <c r="K38" s="144">
        <f>[1]Sheet1!K37</f>
        <v>0</v>
      </c>
      <c r="L38" s="103">
        <f t="shared" si="0"/>
        <v>2.5</v>
      </c>
      <c r="M38" s="139"/>
      <c r="N38" s="102">
        <f t="shared" si="4"/>
        <v>0</v>
      </c>
      <c r="O38" s="102">
        <f t="shared" si="5"/>
        <v>1</v>
      </c>
      <c r="P38" s="102">
        <f t="shared" si="6"/>
        <v>0</v>
      </c>
      <c r="Q38" s="102">
        <f t="shared" si="7"/>
        <v>0.5</v>
      </c>
      <c r="R38" s="102">
        <f t="shared" si="8"/>
        <v>1</v>
      </c>
      <c r="S38" s="102">
        <f t="shared" si="9"/>
        <v>0</v>
      </c>
      <c r="T38" s="103">
        <f t="shared" si="1"/>
        <v>2.5</v>
      </c>
      <c r="U38" s="100"/>
      <c r="V38" s="112">
        <f t="shared" si="10"/>
        <v>0</v>
      </c>
      <c r="W38" s="111">
        <f t="shared" si="11"/>
        <v>58219</v>
      </c>
      <c r="X38" s="111">
        <f t="shared" si="12"/>
        <v>0</v>
      </c>
      <c r="Y38" s="111">
        <f t="shared" si="13"/>
        <v>23459</v>
      </c>
      <c r="Z38" s="111">
        <f t="shared" si="14"/>
        <v>61161</v>
      </c>
      <c r="AA38" s="113">
        <f t="shared" si="2"/>
        <v>142839</v>
      </c>
      <c r="AB38" s="100"/>
      <c r="AC38" s="107" t="s">
        <v>71</v>
      </c>
      <c r="AD38" s="86">
        <v>60610</v>
      </c>
      <c r="AE38" s="108"/>
      <c r="AF38" s="109">
        <f t="shared" si="15"/>
        <v>60610</v>
      </c>
      <c r="AG38" s="110">
        <f t="shared" si="3"/>
        <v>8.0551765639947301E-3</v>
      </c>
      <c r="AH38" s="100"/>
      <c r="AI38" s="111">
        <f>Dashboard!$S$34*'Employee Allocations'!AG38</f>
        <v>29631.703260281593</v>
      </c>
      <c r="AJ38" s="100"/>
      <c r="AK38" s="100"/>
      <c r="AL38" s="233">
        <f>'KPI Goals-Data Input'!H34</f>
        <v>21819.599999999999</v>
      </c>
      <c r="AM38" s="179">
        <f>'KPI Goals-Data Input'!S34</f>
        <v>142839</v>
      </c>
      <c r="AN38" s="234">
        <f>'KPI Goals-Data Input'!U34</f>
        <v>172470.70326028159</v>
      </c>
      <c r="AO38" s="205"/>
    </row>
    <row r="39" spans="1:41" ht="16.5" customHeight="1">
      <c r="A39" s="86" t="s">
        <v>124</v>
      </c>
      <c r="B39" s="1"/>
      <c r="C39" s="306"/>
      <c r="D39" s="763"/>
      <c r="E39" s="152" t="s">
        <v>72</v>
      </c>
      <c r="F39" s="144">
        <f>[1]Sheet1!F38</f>
        <v>0</v>
      </c>
      <c r="G39" s="144">
        <f>[1]Sheet1!G38</f>
        <v>1</v>
      </c>
      <c r="H39" s="144">
        <f>[1]Sheet1!H38</f>
        <v>0</v>
      </c>
      <c r="I39" s="144">
        <f>[1]Sheet1!I38</f>
        <v>0</v>
      </c>
      <c r="J39" s="144">
        <f>[1]Sheet1!J38</f>
        <v>1</v>
      </c>
      <c r="K39" s="144">
        <f>[1]Sheet1!K38</f>
        <v>0</v>
      </c>
      <c r="L39" s="103">
        <f t="shared" si="0"/>
        <v>2</v>
      </c>
      <c r="M39" s="139"/>
      <c r="N39" s="102">
        <f t="shared" si="4"/>
        <v>0</v>
      </c>
      <c r="O39" s="102">
        <f t="shared" si="5"/>
        <v>1</v>
      </c>
      <c r="P39" s="102">
        <f t="shared" si="6"/>
        <v>0</v>
      </c>
      <c r="Q39" s="102">
        <f t="shared" si="7"/>
        <v>0</v>
      </c>
      <c r="R39" s="102">
        <f t="shared" si="8"/>
        <v>1</v>
      </c>
      <c r="S39" s="102">
        <f t="shared" si="9"/>
        <v>0</v>
      </c>
      <c r="T39" s="103">
        <f t="shared" si="1"/>
        <v>2</v>
      </c>
      <c r="U39" s="100"/>
      <c r="V39" s="112">
        <f t="shared" si="10"/>
        <v>0</v>
      </c>
      <c r="W39" s="111">
        <f t="shared" si="11"/>
        <v>58219</v>
      </c>
      <c r="X39" s="111">
        <f t="shared" si="12"/>
        <v>0</v>
      </c>
      <c r="Y39" s="111">
        <f t="shared" si="13"/>
        <v>0</v>
      </c>
      <c r="Z39" s="111">
        <f t="shared" si="14"/>
        <v>61161</v>
      </c>
      <c r="AA39" s="113">
        <f t="shared" si="2"/>
        <v>119380</v>
      </c>
      <c r="AB39" s="100"/>
      <c r="AC39" s="107" t="s">
        <v>72</v>
      </c>
      <c r="AD39" s="86">
        <v>32470</v>
      </c>
      <c r="AE39" s="108">
        <v>3000</v>
      </c>
      <c r="AF39" s="109">
        <f t="shared" si="15"/>
        <v>35470</v>
      </c>
      <c r="AG39" s="110">
        <f t="shared" si="3"/>
        <v>4.7140259482740974E-3</v>
      </c>
      <c r="AH39" s="100"/>
      <c r="AI39" s="111">
        <f>Dashboard!$S$34*'Employee Allocations'!AG39</f>
        <v>17340.975328199769</v>
      </c>
      <c r="AJ39" s="100"/>
      <c r="AK39" s="100"/>
      <c r="AL39" s="233">
        <f>'KPI Goals-Data Input'!H35</f>
        <v>16111.5</v>
      </c>
      <c r="AM39" s="179">
        <f>'KPI Goals-Data Input'!S35</f>
        <v>119380</v>
      </c>
      <c r="AN39" s="234">
        <f>'KPI Goals-Data Input'!U35</f>
        <v>136720.97532819977</v>
      </c>
      <c r="AO39" s="205"/>
    </row>
    <row r="40" spans="1:41" ht="16.5" customHeight="1">
      <c r="A40" s="86" t="s">
        <v>124</v>
      </c>
      <c r="B40" s="1"/>
      <c r="C40" s="306"/>
      <c r="D40" s="763"/>
      <c r="E40" s="152" t="s">
        <v>73</v>
      </c>
      <c r="F40" s="144">
        <f>[1]Sheet1!F39</f>
        <v>0</v>
      </c>
      <c r="G40" s="144">
        <f>[1]Sheet1!G39</f>
        <v>1</v>
      </c>
      <c r="H40" s="144">
        <f>[1]Sheet1!H39</f>
        <v>0</v>
      </c>
      <c r="I40" s="144">
        <v>0.5</v>
      </c>
      <c r="J40" s="144">
        <f>[1]Sheet1!J39</f>
        <v>1</v>
      </c>
      <c r="K40" s="144">
        <f>[1]Sheet1!K39</f>
        <v>0</v>
      </c>
      <c r="L40" s="103">
        <f t="shared" si="0"/>
        <v>2.5</v>
      </c>
      <c r="M40" s="139"/>
      <c r="N40" s="102">
        <f t="shared" si="4"/>
        <v>0</v>
      </c>
      <c r="O40" s="102">
        <f t="shared" si="5"/>
        <v>1</v>
      </c>
      <c r="P40" s="102">
        <f t="shared" si="6"/>
        <v>0</v>
      </c>
      <c r="Q40" s="102">
        <f t="shared" si="7"/>
        <v>0.5</v>
      </c>
      <c r="R40" s="102">
        <f t="shared" si="8"/>
        <v>1</v>
      </c>
      <c r="S40" s="102">
        <f t="shared" si="9"/>
        <v>0</v>
      </c>
      <c r="T40" s="103">
        <f t="shared" si="1"/>
        <v>2.5</v>
      </c>
      <c r="U40" s="100"/>
      <c r="V40" s="112">
        <f t="shared" si="10"/>
        <v>0</v>
      </c>
      <c r="W40" s="111">
        <f t="shared" si="11"/>
        <v>58219</v>
      </c>
      <c r="X40" s="111">
        <f t="shared" si="12"/>
        <v>0</v>
      </c>
      <c r="Y40" s="111">
        <f t="shared" si="13"/>
        <v>23459</v>
      </c>
      <c r="Z40" s="111">
        <f t="shared" si="14"/>
        <v>61161</v>
      </c>
      <c r="AA40" s="113">
        <f t="shared" si="2"/>
        <v>142839</v>
      </c>
      <c r="AB40" s="100"/>
      <c r="AC40" s="107" t="s">
        <v>73</v>
      </c>
      <c r="AD40" s="86">
        <v>61599</v>
      </c>
      <c r="AE40" s="108">
        <v>1000</v>
      </c>
      <c r="AF40" s="109">
        <f t="shared" si="15"/>
        <v>62599</v>
      </c>
      <c r="AG40" s="110">
        <f t="shared" si="3"/>
        <v>8.3195181938542501E-3</v>
      </c>
      <c r="AH40" s="100"/>
      <c r="AI40" s="111">
        <f>Dashboard!$S$34*'Employee Allocations'!AG40</f>
        <v>30604.108107414078</v>
      </c>
      <c r="AJ40" s="100"/>
      <c r="AK40" s="100"/>
      <c r="AL40" s="233">
        <f>'KPI Goals-Data Input'!H36</f>
        <v>22575.64</v>
      </c>
      <c r="AM40" s="179">
        <f>'KPI Goals-Data Input'!S36</f>
        <v>142839</v>
      </c>
      <c r="AN40" s="234">
        <f>'KPI Goals-Data Input'!U36</f>
        <v>173443.10810741407</v>
      </c>
      <c r="AO40" s="205"/>
    </row>
    <row r="41" spans="1:41" ht="16.5" customHeight="1">
      <c r="A41" s="86" t="s">
        <v>124</v>
      </c>
      <c r="B41" s="1"/>
      <c r="C41" s="306"/>
      <c r="D41" s="763"/>
      <c r="E41" s="152" t="s">
        <v>74</v>
      </c>
      <c r="F41" s="144">
        <f>[1]Sheet1!F40</f>
        <v>0</v>
      </c>
      <c r="G41" s="144">
        <f>[1]Sheet1!G40</f>
        <v>1</v>
      </c>
      <c r="H41" s="144">
        <f>[1]Sheet1!H40</f>
        <v>0</v>
      </c>
      <c r="I41" s="144">
        <v>0.5</v>
      </c>
      <c r="J41" s="144">
        <f>[1]Sheet1!J40</f>
        <v>1</v>
      </c>
      <c r="K41" s="144">
        <f>[1]Sheet1!K40</f>
        <v>0</v>
      </c>
      <c r="L41" s="103">
        <f t="shared" si="0"/>
        <v>2.5</v>
      </c>
      <c r="M41" s="139"/>
      <c r="N41" s="102">
        <f t="shared" si="4"/>
        <v>0</v>
      </c>
      <c r="O41" s="102">
        <f t="shared" si="5"/>
        <v>1</v>
      </c>
      <c r="P41" s="102">
        <f t="shared" si="6"/>
        <v>0</v>
      </c>
      <c r="Q41" s="102">
        <f t="shared" si="7"/>
        <v>0.5</v>
      </c>
      <c r="R41" s="102">
        <f t="shared" si="8"/>
        <v>1</v>
      </c>
      <c r="S41" s="102">
        <f t="shared" si="9"/>
        <v>0</v>
      </c>
      <c r="T41" s="103">
        <f t="shared" si="1"/>
        <v>2.5</v>
      </c>
      <c r="U41" s="100"/>
      <c r="V41" s="112">
        <f t="shared" si="10"/>
        <v>0</v>
      </c>
      <c r="W41" s="111">
        <f t="shared" si="11"/>
        <v>58219</v>
      </c>
      <c r="X41" s="111">
        <f t="shared" si="12"/>
        <v>0</v>
      </c>
      <c r="Y41" s="111">
        <f t="shared" si="13"/>
        <v>23459</v>
      </c>
      <c r="Z41" s="111">
        <f t="shared" si="14"/>
        <v>61161</v>
      </c>
      <c r="AA41" s="113">
        <f t="shared" si="2"/>
        <v>142839</v>
      </c>
      <c r="AB41" s="100"/>
      <c r="AC41" s="107" t="s">
        <v>74</v>
      </c>
      <c r="AD41" s="86">
        <v>61599</v>
      </c>
      <c r="AE41" s="108">
        <v>2000</v>
      </c>
      <c r="AF41" s="109">
        <f t="shared" si="15"/>
        <v>63599</v>
      </c>
      <c r="AG41" s="110">
        <f t="shared" si="3"/>
        <v>8.4524199685448078E-3</v>
      </c>
      <c r="AH41" s="100"/>
      <c r="AI41" s="111">
        <f>Dashboard!$S$34*'Employee Allocations'!AG41</f>
        <v>31092.999433272544</v>
      </c>
      <c r="AJ41" s="100"/>
      <c r="AK41" s="100"/>
      <c r="AL41" s="233">
        <f>'KPI Goals-Data Input'!H37</f>
        <v>22975.64</v>
      </c>
      <c r="AM41" s="179">
        <f>'KPI Goals-Data Input'!S37</f>
        <v>142839</v>
      </c>
      <c r="AN41" s="234">
        <f>'KPI Goals-Data Input'!U37</f>
        <v>173931.99943327255</v>
      </c>
      <c r="AO41" s="205"/>
    </row>
    <row r="42" spans="1:41" ht="16.5" customHeight="1">
      <c r="A42" s="86" t="s">
        <v>124</v>
      </c>
      <c r="B42" s="1"/>
      <c r="C42" s="306"/>
      <c r="D42" s="763"/>
      <c r="E42" s="152" t="s">
        <v>76</v>
      </c>
      <c r="F42" s="144">
        <f>[1]Sheet1!F41</f>
        <v>0</v>
      </c>
      <c r="G42" s="144">
        <f>[1]Sheet1!G41</f>
        <v>1</v>
      </c>
      <c r="H42" s="144">
        <f>[1]Sheet1!H41</f>
        <v>0</v>
      </c>
      <c r="I42" s="144">
        <v>0.5</v>
      </c>
      <c r="J42" s="144">
        <f>[1]Sheet1!J41</f>
        <v>1</v>
      </c>
      <c r="K42" s="144">
        <f>[1]Sheet1!K41</f>
        <v>0</v>
      </c>
      <c r="L42" s="103">
        <f t="shared" si="0"/>
        <v>2.5</v>
      </c>
      <c r="M42" s="139"/>
      <c r="N42" s="102">
        <f t="shared" si="4"/>
        <v>0</v>
      </c>
      <c r="O42" s="102">
        <f t="shared" si="5"/>
        <v>1</v>
      </c>
      <c r="P42" s="102">
        <f t="shared" si="6"/>
        <v>0</v>
      </c>
      <c r="Q42" s="102">
        <f t="shared" si="7"/>
        <v>0.5</v>
      </c>
      <c r="R42" s="102">
        <f t="shared" si="8"/>
        <v>1</v>
      </c>
      <c r="S42" s="102">
        <f t="shared" si="9"/>
        <v>0</v>
      </c>
      <c r="T42" s="103">
        <f t="shared" si="1"/>
        <v>2.5</v>
      </c>
      <c r="U42" s="100"/>
      <c r="V42" s="112">
        <f t="shared" si="10"/>
        <v>0</v>
      </c>
      <c r="W42" s="111">
        <f t="shared" si="11"/>
        <v>58219</v>
      </c>
      <c r="X42" s="111">
        <f t="shared" si="12"/>
        <v>0</v>
      </c>
      <c r="Y42" s="111">
        <f t="shared" si="13"/>
        <v>23459</v>
      </c>
      <c r="Z42" s="111">
        <f t="shared" si="14"/>
        <v>61161</v>
      </c>
      <c r="AA42" s="113">
        <f t="shared" si="2"/>
        <v>142839</v>
      </c>
      <c r="AB42" s="100"/>
      <c r="AC42" s="107" t="s">
        <v>76</v>
      </c>
      <c r="AD42" s="86">
        <v>50160</v>
      </c>
      <c r="AE42" s="108">
        <v>1000</v>
      </c>
      <c r="AF42" s="109">
        <f t="shared" si="15"/>
        <v>51160</v>
      </c>
      <c r="AG42" s="110">
        <f t="shared" si="3"/>
        <v>6.7992547931689552E-3</v>
      </c>
      <c r="AH42" s="100"/>
      <c r="AI42" s="111">
        <f>Dashboard!$S$34*'Employee Allocations'!AG42</f>
        <v>25011.680230919093</v>
      </c>
      <c r="AJ42" s="100"/>
      <c r="AK42" s="100"/>
      <c r="AL42" s="233">
        <f>'KPI Goals-Data Input'!H38</f>
        <v>18457.599999999999</v>
      </c>
      <c r="AM42" s="179">
        <f>'KPI Goals-Data Input'!S38</f>
        <v>142839</v>
      </c>
      <c r="AN42" s="234">
        <f>'KPI Goals-Data Input'!U38</f>
        <v>167850.6802309191</v>
      </c>
      <c r="AO42" s="205"/>
    </row>
    <row r="43" spans="1:41" ht="16.5" customHeight="1">
      <c r="A43" s="86" t="s">
        <v>124</v>
      </c>
      <c r="B43" s="1"/>
      <c r="C43" s="306"/>
      <c r="D43" s="763"/>
      <c r="E43" s="152" t="s">
        <v>77</v>
      </c>
      <c r="F43" s="144">
        <f>[1]Sheet1!F42</f>
        <v>0</v>
      </c>
      <c r="G43" s="144">
        <f>[1]Sheet1!G42</f>
        <v>1</v>
      </c>
      <c r="H43" s="144">
        <f>[1]Sheet1!H42</f>
        <v>0</v>
      </c>
      <c r="I43" s="144">
        <v>0.5</v>
      </c>
      <c r="J43" s="144">
        <f>[1]Sheet1!J42</f>
        <v>1</v>
      </c>
      <c r="K43" s="144">
        <f>[1]Sheet1!K42</f>
        <v>0</v>
      </c>
      <c r="L43" s="103">
        <f t="shared" si="0"/>
        <v>2.5</v>
      </c>
      <c r="M43" s="139"/>
      <c r="N43" s="102">
        <f t="shared" si="4"/>
        <v>0</v>
      </c>
      <c r="O43" s="102">
        <f t="shared" si="5"/>
        <v>1</v>
      </c>
      <c r="P43" s="102">
        <f t="shared" si="6"/>
        <v>0</v>
      </c>
      <c r="Q43" s="102">
        <f t="shared" si="7"/>
        <v>0.5</v>
      </c>
      <c r="R43" s="102">
        <f t="shared" si="8"/>
        <v>1</v>
      </c>
      <c r="S43" s="102">
        <f t="shared" si="9"/>
        <v>0</v>
      </c>
      <c r="T43" s="103">
        <f t="shared" si="1"/>
        <v>2.5</v>
      </c>
      <c r="U43" s="100"/>
      <c r="V43" s="112">
        <f t="shared" si="10"/>
        <v>0</v>
      </c>
      <c r="W43" s="111">
        <f t="shared" si="11"/>
        <v>58219</v>
      </c>
      <c r="X43" s="111">
        <f t="shared" si="12"/>
        <v>0</v>
      </c>
      <c r="Y43" s="111">
        <f t="shared" si="13"/>
        <v>23459</v>
      </c>
      <c r="Z43" s="111">
        <f t="shared" si="14"/>
        <v>61161</v>
      </c>
      <c r="AA43" s="113">
        <f t="shared" si="2"/>
        <v>142839</v>
      </c>
      <c r="AB43" s="100"/>
      <c r="AC43" s="107" t="s">
        <v>77</v>
      </c>
      <c r="AD43" s="86">
        <v>61599</v>
      </c>
      <c r="AE43" s="108"/>
      <c r="AF43" s="109">
        <f t="shared" si="15"/>
        <v>61599</v>
      </c>
      <c r="AG43" s="110">
        <f t="shared" si="3"/>
        <v>8.1866164191636923E-3</v>
      </c>
      <c r="AH43" s="100"/>
      <c r="AI43" s="111">
        <f>Dashboard!$S$34*'Employee Allocations'!AG43</f>
        <v>30115.216781555613</v>
      </c>
      <c r="AJ43" s="100"/>
      <c r="AK43" s="100"/>
      <c r="AL43" s="233">
        <f>'KPI Goals-Data Input'!H39</f>
        <v>22175.64</v>
      </c>
      <c r="AM43" s="179">
        <f>'KPI Goals-Data Input'!S39</f>
        <v>142839</v>
      </c>
      <c r="AN43" s="234">
        <f>'KPI Goals-Data Input'!U39</f>
        <v>172954.21678155562</v>
      </c>
      <c r="AO43" s="205"/>
    </row>
    <row r="44" spans="1:41" ht="16.5" customHeight="1">
      <c r="A44" s="86" t="s">
        <v>124</v>
      </c>
      <c r="B44" s="1"/>
      <c r="C44" s="306"/>
      <c r="D44" s="763"/>
      <c r="E44" s="152" t="s">
        <v>78</v>
      </c>
      <c r="F44" s="144">
        <f>[1]Sheet1!F43</f>
        <v>0</v>
      </c>
      <c r="G44" s="144">
        <f>[1]Sheet1!G43</f>
        <v>1</v>
      </c>
      <c r="H44" s="144">
        <f>[1]Sheet1!H43</f>
        <v>0</v>
      </c>
      <c r="I44" s="144">
        <v>0.5</v>
      </c>
      <c r="J44" s="144">
        <f>[1]Sheet1!J43</f>
        <v>1</v>
      </c>
      <c r="K44" s="144">
        <f>[1]Sheet1!K43</f>
        <v>0</v>
      </c>
      <c r="L44" s="103">
        <f t="shared" si="0"/>
        <v>2.5</v>
      </c>
      <c r="M44" s="139"/>
      <c r="N44" s="102">
        <f t="shared" si="4"/>
        <v>0</v>
      </c>
      <c r="O44" s="102">
        <f t="shared" si="5"/>
        <v>1</v>
      </c>
      <c r="P44" s="102">
        <f t="shared" si="6"/>
        <v>0</v>
      </c>
      <c r="Q44" s="102">
        <f t="shared" si="7"/>
        <v>0.5</v>
      </c>
      <c r="R44" s="102">
        <f t="shared" si="8"/>
        <v>1</v>
      </c>
      <c r="S44" s="102">
        <f t="shared" si="9"/>
        <v>0</v>
      </c>
      <c r="T44" s="103">
        <f t="shared" si="1"/>
        <v>2.5</v>
      </c>
      <c r="U44" s="100"/>
      <c r="V44" s="112">
        <f t="shared" si="10"/>
        <v>0</v>
      </c>
      <c r="W44" s="111">
        <f t="shared" si="11"/>
        <v>58219</v>
      </c>
      <c r="X44" s="111">
        <f t="shared" si="12"/>
        <v>0</v>
      </c>
      <c r="Y44" s="111">
        <f t="shared" si="13"/>
        <v>23459</v>
      </c>
      <c r="Z44" s="111">
        <f t="shared" si="14"/>
        <v>61161</v>
      </c>
      <c r="AA44" s="113">
        <f t="shared" si="2"/>
        <v>142839</v>
      </c>
      <c r="AB44" s="100"/>
      <c r="AC44" s="107" t="s">
        <v>78</v>
      </c>
      <c r="AD44" s="86">
        <v>57897</v>
      </c>
      <c r="AE44" s="108">
        <v>1000</v>
      </c>
      <c r="AF44" s="109">
        <f t="shared" si="15"/>
        <v>58897</v>
      </c>
      <c r="AG44" s="110">
        <f t="shared" si="3"/>
        <v>7.8275158239498044E-3</v>
      </c>
      <c r="AH44" s="100"/>
      <c r="AI44" s="111">
        <f>Dashboard!$S$34*'Employee Allocations'!AG44</f>
        <v>28794.232419086042</v>
      </c>
      <c r="AJ44" s="100"/>
      <c r="AK44" s="100"/>
      <c r="AL44" s="233">
        <f>'KPI Goals-Data Input'!H40</f>
        <v>21242.920000000002</v>
      </c>
      <c r="AM44" s="179">
        <f>'KPI Goals-Data Input'!S40</f>
        <v>142839</v>
      </c>
      <c r="AN44" s="234">
        <f>'KPI Goals-Data Input'!U40</f>
        <v>171633.23241908604</v>
      </c>
      <c r="AO44" s="205"/>
    </row>
    <row r="45" spans="1:41" ht="16.5" customHeight="1">
      <c r="A45" s="86" t="s">
        <v>124</v>
      </c>
      <c r="B45" s="1"/>
      <c r="C45" s="306"/>
      <c r="D45" s="763"/>
      <c r="E45" s="152" t="s">
        <v>81</v>
      </c>
      <c r="F45" s="144">
        <f>[1]Sheet1!F44</f>
        <v>0</v>
      </c>
      <c r="G45" s="144">
        <f>[1]Sheet1!G44</f>
        <v>1</v>
      </c>
      <c r="H45" s="144">
        <f>[1]Sheet1!H44</f>
        <v>0</v>
      </c>
      <c r="I45" s="144">
        <v>0.5</v>
      </c>
      <c r="J45" s="144">
        <f>[1]Sheet1!J44</f>
        <v>1</v>
      </c>
      <c r="K45" s="144">
        <f>[1]Sheet1!K44</f>
        <v>0</v>
      </c>
      <c r="L45" s="103">
        <f t="shared" si="0"/>
        <v>2.5</v>
      </c>
      <c r="M45" s="139"/>
      <c r="N45" s="102">
        <f t="shared" si="4"/>
        <v>0</v>
      </c>
      <c r="O45" s="102">
        <f t="shared" si="5"/>
        <v>1</v>
      </c>
      <c r="P45" s="102">
        <f t="shared" si="6"/>
        <v>0</v>
      </c>
      <c r="Q45" s="102">
        <f t="shared" si="7"/>
        <v>0.5</v>
      </c>
      <c r="R45" s="102">
        <f t="shared" si="8"/>
        <v>1</v>
      </c>
      <c r="S45" s="102">
        <f t="shared" si="9"/>
        <v>0</v>
      </c>
      <c r="T45" s="103">
        <f t="shared" si="1"/>
        <v>2.5</v>
      </c>
      <c r="U45" s="100"/>
      <c r="V45" s="112">
        <f t="shared" si="10"/>
        <v>0</v>
      </c>
      <c r="W45" s="111">
        <f t="shared" si="11"/>
        <v>58219</v>
      </c>
      <c r="X45" s="111">
        <f t="shared" si="12"/>
        <v>0</v>
      </c>
      <c r="Y45" s="111">
        <f t="shared" si="13"/>
        <v>23459</v>
      </c>
      <c r="Z45" s="111">
        <f t="shared" si="14"/>
        <v>61161</v>
      </c>
      <c r="AA45" s="113">
        <f t="shared" si="2"/>
        <v>142839</v>
      </c>
      <c r="AB45" s="100"/>
      <c r="AC45" s="107" t="s">
        <v>81</v>
      </c>
      <c r="AD45" s="86">
        <v>58158</v>
      </c>
      <c r="AE45" s="108">
        <v>1000</v>
      </c>
      <c r="AF45" s="109">
        <f t="shared" si="15"/>
        <v>59158</v>
      </c>
      <c r="AG45" s="110">
        <f t="shared" si="3"/>
        <v>7.8622031871440397E-3</v>
      </c>
      <c r="AH45" s="100"/>
      <c r="AI45" s="111">
        <f>Dashboard!$S$34*'Employee Allocations'!AG45</f>
        <v>28921.833055135099</v>
      </c>
      <c r="AJ45" s="100"/>
      <c r="AK45" s="100"/>
      <c r="AL45" s="233">
        <f>'KPI Goals-Data Input'!H41</f>
        <v>21336.879999999997</v>
      </c>
      <c r="AM45" s="179">
        <f>'KPI Goals-Data Input'!S41</f>
        <v>142839</v>
      </c>
      <c r="AN45" s="234">
        <f>'KPI Goals-Data Input'!U41</f>
        <v>171760.8330551351</v>
      </c>
      <c r="AO45" s="205"/>
    </row>
    <row r="46" spans="1:41" ht="16.5" customHeight="1">
      <c r="A46" s="86" t="s">
        <v>124</v>
      </c>
      <c r="B46" s="1"/>
      <c r="C46" s="306"/>
      <c r="D46" s="763"/>
      <c r="E46" s="152" t="s">
        <v>83</v>
      </c>
      <c r="F46" s="144">
        <f>[1]Sheet1!F45</f>
        <v>0</v>
      </c>
      <c r="G46" s="144">
        <f>[1]Sheet1!G45</f>
        <v>1</v>
      </c>
      <c r="H46" s="144">
        <f>[1]Sheet1!H45</f>
        <v>0</v>
      </c>
      <c r="I46" s="144">
        <f>[1]Sheet1!I45</f>
        <v>0</v>
      </c>
      <c r="J46" s="144">
        <f>[1]Sheet1!J45</f>
        <v>1</v>
      </c>
      <c r="K46" s="144">
        <f>[1]Sheet1!K45</f>
        <v>0</v>
      </c>
      <c r="L46" s="103">
        <f t="shared" si="0"/>
        <v>2</v>
      </c>
      <c r="M46" s="139"/>
      <c r="N46" s="102">
        <f t="shared" si="4"/>
        <v>0</v>
      </c>
      <c r="O46" s="102">
        <f t="shared" si="5"/>
        <v>1</v>
      </c>
      <c r="P46" s="102">
        <f t="shared" si="6"/>
        <v>0</v>
      </c>
      <c r="Q46" s="102">
        <f t="shared" si="7"/>
        <v>0</v>
      </c>
      <c r="R46" s="102">
        <f t="shared" si="8"/>
        <v>1</v>
      </c>
      <c r="S46" s="102">
        <f t="shared" si="9"/>
        <v>0</v>
      </c>
      <c r="T46" s="103">
        <f t="shared" ref="T46:T77" si="16">SUM(N46:S46)</f>
        <v>2</v>
      </c>
      <c r="U46" s="100"/>
      <c r="V46" s="112">
        <f t="shared" si="10"/>
        <v>0</v>
      </c>
      <c r="W46" s="111">
        <f t="shared" si="11"/>
        <v>58219</v>
      </c>
      <c r="X46" s="111">
        <f t="shared" si="12"/>
        <v>0</v>
      </c>
      <c r="Y46" s="111">
        <f t="shared" si="13"/>
        <v>0</v>
      </c>
      <c r="Z46" s="111">
        <f t="shared" si="14"/>
        <v>61161</v>
      </c>
      <c r="AA46" s="113">
        <f t="shared" ref="AA46:AA77" si="17">SUM(V46:Z46)</f>
        <v>119380</v>
      </c>
      <c r="AB46" s="100"/>
      <c r="AC46" s="107" t="s">
        <v>83</v>
      </c>
      <c r="AD46" s="86">
        <v>42223</v>
      </c>
      <c r="AE46" s="108"/>
      <c r="AF46" s="109">
        <f t="shared" si="15"/>
        <v>42223</v>
      </c>
      <c r="AG46" s="110">
        <f t="shared" ref="AG46:AG77" si="18">AF46/$AF$93</f>
        <v>5.6115116327594373E-3</v>
      </c>
      <c r="AH46" s="100"/>
      <c r="AI46" s="111">
        <f>Dashboard!$S$34*'Employee Allocations'!AG46</f>
        <v>20642.458451721988</v>
      </c>
      <c r="AJ46" s="100"/>
      <c r="AK46" s="100"/>
      <c r="AL46" s="233">
        <f>'KPI Goals-Data Input'!H42</f>
        <v>19000.349999999999</v>
      </c>
      <c r="AM46" s="179">
        <f>'KPI Goals-Data Input'!S42</f>
        <v>119380</v>
      </c>
      <c r="AN46" s="234">
        <f>'KPI Goals-Data Input'!U42</f>
        <v>140022.45845172199</v>
      </c>
      <c r="AO46" s="205"/>
    </row>
    <row r="47" spans="1:41" ht="16.5" customHeight="1">
      <c r="A47" s="86" t="s">
        <v>124</v>
      </c>
      <c r="B47" s="1"/>
      <c r="C47" s="306"/>
      <c r="D47" s="763"/>
      <c r="E47" s="152" t="s">
        <v>84</v>
      </c>
      <c r="F47" s="144">
        <f>[1]Sheet1!F46</f>
        <v>0</v>
      </c>
      <c r="G47" s="144">
        <f>[1]Sheet1!G46</f>
        <v>1</v>
      </c>
      <c r="H47" s="144">
        <f>[1]Sheet1!H46</f>
        <v>0</v>
      </c>
      <c r="I47" s="144">
        <v>0.5</v>
      </c>
      <c r="J47" s="144">
        <f>[1]Sheet1!J46</f>
        <v>1</v>
      </c>
      <c r="K47" s="144">
        <f>[1]Sheet1!K46</f>
        <v>0</v>
      </c>
      <c r="L47" s="103">
        <f t="shared" si="0"/>
        <v>2.5</v>
      </c>
      <c r="M47" s="139"/>
      <c r="N47" s="102">
        <f t="shared" si="4"/>
        <v>0</v>
      </c>
      <c r="O47" s="102">
        <f t="shared" si="5"/>
        <v>1</v>
      </c>
      <c r="P47" s="102">
        <f t="shared" si="6"/>
        <v>0</v>
      </c>
      <c r="Q47" s="102">
        <f t="shared" si="7"/>
        <v>0.5</v>
      </c>
      <c r="R47" s="102">
        <f t="shared" si="8"/>
        <v>1</v>
      </c>
      <c r="S47" s="102">
        <f t="shared" si="9"/>
        <v>0</v>
      </c>
      <c r="T47" s="103">
        <f t="shared" si="16"/>
        <v>2.5</v>
      </c>
      <c r="U47" s="100"/>
      <c r="V47" s="112">
        <f t="shared" si="10"/>
        <v>0</v>
      </c>
      <c r="W47" s="111">
        <f t="shared" si="11"/>
        <v>58219</v>
      </c>
      <c r="X47" s="111">
        <f t="shared" si="12"/>
        <v>0</v>
      </c>
      <c r="Y47" s="111">
        <f t="shared" si="13"/>
        <v>23459</v>
      </c>
      <c r="Z47" s="111">
        <f t="shared" si="14"/>
        <v>61161</v>
      </c>
      <c r="AA47" s="113">
        <f t="shared" si="17"/>
        <v>142839</v>
      </c>
      <c r="AB47" s="100"/>
      <c r="AC47" s="107" t="s">
        <v>84</v>
      </c>
      <c r="AD47" s="86">
        <v>61599</v>
      </c>
      <c r="AE47" s="108">
        <v>2000</v>
      </c>
      <c r="AF47" s="109">
        <f t="shared" si="15"/>
        <v>63599</v>
      </c>
      <c r="AG47" s="110">
        <f t="shared" si="18"/>
        <v>8.4524199685448078E-3</v>
      </c>
      <c r="AH47" s="100"/>
      <c r="AI47" s="111">
        <f>Dashboard!$S$34*'Employee Allocations'!AG47</f>
        <v>31092.999433272544</v>
      </c>
      <c r="AJ47" s="100"/>
      <c r="AK47" s="100"/>
      <c r="AL47" s="233">
        <f>'KPI Goals-Data Input'!H43</f>
        <v>22975.64</v>
      </c>
      <c r="AM47" s="179">
        <f>'KPI Goals-Data Input'!S43</f>
        <v>142839</v>
      </c>
      <c r="AN47" s="234">
        <f>'KPI Goals-Data Input'!U43</f>
        <v>173931.99943327255</v>
      </c>
      <c r="AO47" s="205"/>
    </row>
    <row r="48" spans="1:41" ht="16.5" customHeight="1">
      <c r="A48" s="86" t="s">
        <v>124</v>
      </c>
      <c r="B48" s="1"/>
      <c r="C48" s="306"/>
      <c r="D48" s="763"/>
      <c r="E48" s="152" t="s">
        <v>85</v>
      </c>
      <c r="F48" s="144">
        <f>[1]Sheet1!F47</f>
        <v>0</v>
      </c>
      <c r="G48" s="144">
        <f>[1]Sheet1!G47</f>
        <v>1</v>
      </c>
      <c r="H48" s="144">
        <f>[1]Sheet1!H47</f>
        <v>0</v>
      </c>
      <c r="I48" s="144">
        <v>1</v>
      </c>
      <c r="J48" s="144">
        <f>[1]Sheet1!J47</f>
        <v>1</v>
      </c>
      <c r="K48" s="144">
        <f>[1]Sheet1!K47</f>
        <v>0</v>
      </c>
      <c r="L48" s="103">
        <f t="shared" si="0"/>
        <v>3</v>
      </c>
      <c r="M48" s="139"/>
      <c r="N48" s="102">
        <f t="shared" si="4"/>
        <v>0</v>
      </c>
      <c r="O48" s="102">
        <f t="shared" si="5"/>
        <v>1</v>
      </c>
      <c r="P48" s="102">
        <f t="shared" si="6"/>
        <v>0</v>
      </c>
      <c r="Q48" s="102">
        <f t="shared" si="7"/>
        <v>1</v>
      </c>
      <c r="R48" s="102">
        <f t="shared" si="8"/>
        <v>1</v>
      </c>
      <c r="S48" s="102">
        <f t="shared" si="9"/>
        <v>0</v>
      </c>
      <c r="T48" s="103">
        <f t="shared" si="16"/>
        <v>3</v>
      </c>
      <c r="U48" s="100"/>
      <c r="V48" s="112">
        <f t="shared" si="10"/>
        <v>0</v>
      </c>
      <c r="W48" s="111">
        <f t="shared" si="11"/>
        <v>58219</v>
      </c>
      <c r="X48" s="111">
        <f t="shared" si="12"/>
        <v>0</v>
      </c>
      <c r="Y48" s="111">
        <f t="shared" si="13"/>
        <v>46918</v>
      </c>
      <c r="Z48" s="111">
        <f t="shared" si="14"/>
        <v>61161</v>
      </c>
      <c r="AA48" s="113">
        <f t="shared" si="17"/>
        <v>166298</v>
      </c>
      <c r="AB48" s="100"/>
      <c r="AC48" s="107" t="s">
        <v>85</v>
      </c>
      <c r="AD48" s="86">
        <v>75674</v>
      </c>
      <c r="AE48" s="108">
        <v>2000</v>
      </c>
      <c r="AF48" s="109">
        <f t="shared" si="15"/>
        <v>77674</v>
      </c>
      <c r="AG48" s="110">
        <f t="shared" si="18"/>
        <v>1.0323012447314414E-2</v>
      </c>
      <c r="AH48" s="100"/>
      <c r="AI48" s="111">
        <f>Dashboard!$S$34*'Employee Allocations'!AG48</f>
        <v>37974.144844730443</v>
      </c>
      <c r="AJ48" s="100"/>
      <c r="AK48" s="100"/>
      <c r="AL48" s="233">
        <f>'KPI Goals-Data Input'!H44</f>
        <v>23368.866666666669</v>
      </c>
      <c r="AM48" s="179">
        <f>'KPI Goals-Data Input'!S44</f>
        <v>166298</v>
      </c>
      <c r="AN48" s="234">
        <f>'KPI Goals-Data Input'!U44</f>
        <v>204272.14484473044</v>
      </c>
      <c r="AO48" s="205"/>
    </row>
    <row r="49" spans="1:41" ht="16.5" customHeight="1">
      <c r="A49" s="86" t="s">
        <v>124</v>
      </c>
      <c r="B49" s="1"/>
      <c r="C49" s="306"/>
      <c r="D49" s="763"/>
      <c r="E49" s="152" t="s">
        <v>86</v>
      </c>
      <c r="F49" s="144">
        <f>[1]Sheet1!F48</f>
        <v>0</v>
      </c>
      <c r="G49" s="144">
        <f>[1]Sheet1!G48</f>
        <v>1</v>
      </c>
      <c r="H49" s="144">
        <f>[1]Sheet1!H48</f>
        <v>0</v>
      </c>
      <c r="I49" s="144">
        <v>0.5</v>
      </c>
      <c r="J49" s="144">
        <f>[1]Sheet1!J48</f>
        <v>1</v>
      </c>
      <c r="K49" s="144">
        <f>[1]Sheet1!K48</f>
        <v>0</v>
      </c>
      <c r="L49" s="103">
        <f t="shared" si="0"/>
        <v>2.5</v>
      </c>
      <c r="M49" s="139"/>
      <c r="N49" s="102">
        <f t="shared" si="4"/>
        <v>0</v>
      </c>
      <c r="O49" s="102">
        <f t="shared" si="5"/>
        <v>1</v>
      </c>
      <c r="P49" s="102">
        <f t="shared" si="6"/>
        <v>0</v>
      </c>
      <c r="Q49" s="102">
        <f t="shared" si="7"/>
        <v>0.5</v>
      </c>
      <c r="R49" s="102">
        <f t="shared" si="8"/>
        <v>1</v>
      </c>
      <c r="S49" s="102">
        <f t="shared" si="9"/>
        <v>0</v>
      </c>
      <c r="T49" s="103">
        <f t="shared" si="16"/>
        <v>2.5</v>
      </c>
      <c r="U49" s="100"/>
      <c r="V49" s="112">
        <f t="shared" si="10"/>
        <v>0</v>
      </c>
      <c r="W49" s="111">
        <f t="shared" si="11"/>
        <v>58219</v>
      </c>
      <c r="X49" s="111">
        <f t="shared" si="12"/>
        <v>0</v>
      </c>
      <c r="Y49" s="111">
        <f t="shared" si="13"/>
        <v>23459</v>
      </c>
      <c r="Z49" s="111">
        <f t="shared" si="14"/>
        <v>61161</v>
      </c>
      <c r="AA49" s="113">
        <f t="shared" si="17"/>
        <v>142839</v>
      </c>
      <c r="AB49" s="100"/>
      <c r="AC49" s="107" t="s">
        <v>86</v>
      </c>
      <c r="AD49" s="86">
        <v>61599</v>
      </c>
      <c r="AE49" s="108"/>
      <c r="AF49" s="109">
        <f t="shared" si="15"/>
        <v>61599</v>
      </c>
      <c r="AG49" s="110">
        <f t="shared" si="18"/>
        <v>8.1866164191636923E-3</v>
      </c>
      <c r="AH49" s="100"/>
      <c r="AI49" s="111">
        <f>Dashboard!$S$34*'Employee Allocations'!AG49</f>
        <v>30115.216781555613</v>
      </c>
      <c r="AJ49" s="100"/>
      <c r="AK49" s="100"/>
      <c r="AL49" s="233">
        <f>'KPI Goals-Data Input'!H45</f>
        <v>22175.64</v>
      </c>
      <c r="AM49" s="179">
        <f>'KPI Goals-Data Input'!S45</f>
        <v>142839</v>
      </c>
      <c r="AN49" s="234">
        <f>'KPI Goals-Data Input'!U45</f>
        <v>172954.21678155562</v>
      </c>
      <c r="AO49" s="205"/>
    </row>
    <row r="50" spans="1:41" ht="16.5" customHeight="1">
      <c r="A50" s="86" t="s">
        <v>124</v>
      </c>
      <c r="B50" s="1"/>
      <c r="C50" s="306"/>
      <c r="D50" s="763"/>
      <c r="E50" s="152" t="s">
        <v>87</v>
      </c>
      <c r="F50" s="144">
        <f>[1]Sheet1!F49</f>
        <v>0</v>
      </c>
      <c r="G50" s="144">
        <f>[1]Sheet1!G49</f>
        <v>1</v>
      </c>
      <c r="H50" s="144">
        <f>[1]Sheet1!H49</f>
        <v>0</v>
      </c>
      <c r="I50" s="144">
        <v>0.5</v>
      </c>
      <c r="J50" s="144">
        <f>[1]Sheet1!J49</f>
        <v>1</v>
      </c>
      <c r="K50" s="144">
        <f>[1]Sheet1!K49</f>
        <v>0</v>
      </c>
      <c r="L50" s="103">
        <f t="shared" si="0"/>
        <v>2.5</v>
      </c>
      <c r="M50" s="139"/>
      <c r="N50" s="102">
        <f t="shared" si="4"/>
        <v>0</v>
      </c>
      <c r="O50" s="102">
        <f t="shared" si="5"/>
        <v>1</v>
      </c>
      <c r="P50" s="102">
        <f t="shared" si="6"/>
        <v>0</v>
      </c>
      <c r="Q50" s="102">
        <f t="shared" si="7"/>
        <v>0.5</v>
      </c>
      <c r="R50" s="102">
        <f t="shared" si="8"/>
        <v>1</v>
      </c>
      <c r="S50" s="102">
        <f t="shared" si="9"/>
        <v>0</v>
      </c>
      <c r="T50" s="103">
        <f t="shared" si="16"/>
        <v>2.5</v>
      </c>
      <c r="U50" s="100"/>
      <c r="V50" s="112">
        <f t="shared" si="10"/>
        <v>0</v>
      </c>
      <c r="W50" s="111">
        <f t="shared" si="11"/>
        <v>58219</v>
      </c>
      <c r="X50" s="111">
        <f t="shared" si="12"/>
        <v>0</v>
      </c>
      <c r="Y50" s="111">
        <f t="shared" si="13"/>
        <v>23459</v>
      </c>
      <c r="Z50" s="111">
        <f t="shared" si="14"/>
        <v>61161</v>
      </c>
      <c r="AA50" s="113">
        <f t="shared" si="17"/>
        <v>142839</v>
      </c>
      <c r="AB50" s="100"/>
      <c r="AC50" s="107" t="s">
        <v>87</v>
      </c>
      <c r="AD50" s="86">
        <v>61115</v>
      </c>
      <c r="AE50" s="108">
        <v>2000</v>
      </c>
      <c r="AF50" s="109">
        <f t="shared" si="15"/>
        <v>63115</v>
      </c>
      <c r="AG50" s="110">
        <f t="shared" si="18"/>
        <v>8.3880955095945783E-3</v>
      </c>
      <c r="AH50" s="100"/>
      <c r="AI50" s="111">
        <f>Dashboard!$S$34*'Employee Allocations'!AG50</f>
        <v>30856.376031557047</v>
      </c>
      <c r="AJ50" s="100"/>
      <c r="AK50" s="100"/>
      <c r="AL50" s="233">
        <f>'KPI Goals-Data Input'!H46</f>
        <v>22801.4</v>
      </c>
      <c r="AM50" s="179">
        <f>'KPI Goals-Data Input'!S46</f>
        <v>142839</v>
      </c>
      <c r="AN50" s="234">
        <f>'KPI Goals-Data Input'!U46</f>
        <v>173695.37603155704</v>
      </c>
      <c r="AO50" s="205"/>
    </row>
    <row r="51" spans="1:41" ht="16.5" customHeight="1">
      <c r="A51" s="86" t="s">
        <v>124</v>
      </c>
      <c r="B51" s="1"/>
      <c r="C51" s="306"/>
      <c r="D51" s="763"/>
      <c r="E51" s="152" t="s">
        <v>88</v>
      </c>
      <c r="F51" s="144">
        <f>[1]Sheet1!F50</f>
        <v>0</v>
      </c>
      <c r="G51" s="144">
        <f>[1]Sheet1!G50</f>
        <v>1</v>
      </c>
      <c r="H51" s="144">
        <f>[1]Sheet1!H50</f>
        <v>0</v>
      </c>
      <c r="I51" s="144">
        <v>0.5</v>
      </c>
      <c r="J51" s="144">
        <f>[1]Sheet1!J50</f>
        <v>1</v>
      </c>
      <c r="K51" s="144">
        <f>[1]Sheet1!K50</f>
        <v>0</v>
      </c>
      <c r="L51" s="103">
        <f t="shared" si="0"/>
        <v>2.5</v>
      </c>
      <c r="M51" s="139"/>
      <c r="N51" s="102">
        <f t="shared" si="4"/>
        <v>0</v>
      </c>
      <c r="O51" s="102">
        <f t="shared" si="5"/>
        <v>1</v>
      </c>
      <c r="P51" s="102">
        <f t="shared" si="6"/>
        <v>0</v>
      </c>
      <c r="Q51" s="102">
        <f t="shared" si="7"/>
        <v>0.5</v>
      </c>
      <c r="R51" s="102">
        <f t="shared" si="8"/>
        <v>1</v>
      </c>
      <c r="S51" s="102">
        <f t="shared" si="9"/>
        <v>0</v>
      </c>
      <c r="T51" s="103">
        <f t="shared" si="16"/>
        <v>2.5</v>
      </c>
      <c r="U51" s="100"/>
      <c r="V51" s="112">
        <f t="shared" si="10"/>
        <v>0</v>
      </c>
      <c r="W51" s="111">
        <f t="shared" si="11"/>
        <v>58219</v>
      </c>
      <c r="X51" s="111">
        <f t="shared" si="12"/>
        <v>0</v>
      </c>
      <c r="Y51" s="111">
        <f t="shared" si="13"/>
        <v>23459</v>
      </c>
      <c r="Z51" s="111">
        <f t="shared" si="14"/>
        <v>61161</v>
      </c>
      <c r="AA51" s="113">
        <f t="shared" si="17"/>
        <v>142839</v>
      </c>
      <c r="AB51" s="100"/>
      <c r="AC51" s="107" t="s">
        <v>88</v>
      </c>
      <c r="AD51" s="86">
        <v>44100</v>
      </c>
      <c r="AE51" s="108"/>
      <c r="AF51" s="109">
        <f t="shared" si="15"/>
        <v>44100</v>
      </c>
      <c r="AG51" s="110">
        <f t="shared" si="18"/>
        <v>5.8609682638536146E-3</v>
      </c>
      <c r="AH51" s="100"/>
      <c r="AI51" s="111">
        <f>Dashboard!$S$34*'Employee Allocations'!AG51</f>
        <v>21560.107470358325</v>
      </c>
      <c r="AJ51" s="100"/>
      <c r="AK51" s="100"/>
      <c r="AL51" s="233">
        <f>'KPI Goals-Data Input'!H47</f>
        <v>15876</v>
      </c>
      <c r="AM51" s="179">
        <f>'KPI Goals-Data Input'!S47</f>
        <v>142839</v>
      </c>
      <c r="AN51" s="234">
        <f>'KPI Goals-Data Input'!U47</f>
        <v>164399.10747035831</v>
      </c>
      <c r="AO51" s="205"/>
    </row>
    <row r="52" spans="1:41" ht="16.5" customHeight="1">
      <c r="A52" s="86" t="s">
        <v>124</v>
      </c>
      <c r="B52" s="1"/>
      <c r="C52" s="306"/>
      <c r="D52" s="763"/>
      <c r="E52" s="152" t="s">
        <v>89</v>
      </c>
      <c r="F52" s="144">
        <f>[1]Sheet1!F51</f>
        <v>0</v>
      </c>
      <c r="G52" s="144">
        <f>[1]Sheet1!G51</f>
        <v>1</v>
      </c>
      <c r="H52" s="144">
        <f>[1]Sheet1!H51</f>
        <v>0</v>
      </c>
      <c r="I52" s="144">
        <v>0.5</v>
      </c>
      <c r="J52" s="144">
        <f>[1]Sheet1!J51</f>
        <v>1</v>
      </c>
      <c r="K52" s="144">
        <f>[1]Sheet1!K51</f>
        <v>0</v>
      </c>
      <c r="L52" s="103">
        <f t="shared" si="0"/>
        <v>2.5</v>
      </c>
      <c r="M52" s="139"/>
      <c r="N52" s="102">
        <f t="shared" si="4"/>
        <v>0</v>
      </c>
      <c r="O52" s="102">
        <f t="shared" si="5"/>
        <v>1</v>
      </c>
      <c r="P52" s="102">
        <f t="shared" si="6"/>
        <v>0</v>
      </c>
      <c r="Q52" s="102">
        <f t="shared" si="7"/>
        <v>0.5</v>
      </c>
      <c r="R52" s="102">
        <f t="shared" si="8"/>
        <v>1</v>
      </c>
      <c r="S52" s="102">
        <f t="shared" si="9"/>
        <v>0</v>
      </c>
      <c r="T52" s="103">
        <f t="shared" si="16"/>
        <v>2.5</v>
      </c>
      <c r="U52" s="100"/>
      <c r="V52" s="112">
        <f t="shared" si="10"/>
        <v>0</v>
      </c>
      <c r="W52" s="111">
        <f t="shared" si="11"/>
        <v>58219</v>
      </c>
      <c r="X52" s="111">
        <f t="shared" si="12"/>
        <v>0</v>
      </c>
      <c r="Y52" s="111">
        <f t="shared" si="13"/>
        <v>23459</v>
      </c>
      <c r="Z52" s="111">
        <f t="shared" si="14"/>
        <v>61161</v>
      </c>
      <c r="AA52" s="113">
        <f t="shared" si="17"/>
        <v>142839</v>
      </c>
      <c r="AB52" s="100"/>
      <c r="AC52" s="107" t="s">
        <v>89</v>
      </c>
      <c r="AD52" s="86">
        <v>59736</v>
      </c>
      <c r="AE52" s="108">
        <v>2000</v>
      </c>
      <c r="AF52" s="109">
        <f t="shared" si="15"/>
        <v>61736</v>
      </c>
      <c r="AG52" s="110">
        <f t="shared" si="18"/>
        <v>8.2048239622962982E-3</v>
      </c>
      <c r="AH52" s="100"/>
      <c r="AI52" s="111">
        <f>Dashboard!$S$34*'Employee Allocations'!AG52</f>
        <v>30182.194893198222</v>
      </c>
      <c r="AJ52" s="100"/>
      <c r="AK52" s="100"/>
      <c r="AL52" s="233">
        <f>'KPI Goals-Data Input'!H48</f>
        <v>22304.959999999999</v>
      </c>
      <c r="AM52" s="179">
        <f>'KPI Goals-Data Input'!S48</f>
        <v>142839</v>
      </c>
      <c r="AN52" s="234">
        <f>'KPI Goals-Data Input'!U48</f>
        <v>173021.19489319823</v>
      </c>
      <c r="AO52" s="205"/>
    </row>
    <row r="53" spans="1:41" ht="16.5" customHeight="1">
      <c r="A53" s="86" t="s">
        <v>124</v>
      </c>
      <c r="B53" s="1"/>
      <c r="C53" s="306"/>
      <c r="D53" s="763"/>
      <c r="E53" s="152" t="s">
        <v>90</v>
      </c>
      <c r="F53" s="144">
        <f>[1]Sheet1!F52</f>
        <v>0</v>
      </c>
      <c r="G53" s="144">
        <f>[1]Sheet1!G52</f>
        <v>1</v>
      </c>
      <c r="H53" s="144">
        <f>[1]Sheet1!H52</f>
        <v>0</v>
      </c>
      <c r="I53" s="144">
        <v>0.5</v>
      </c>
      <c r="J53" s="144">
        <f>[1]Sheet1!J52</f>
        <v>1</v>
      </c>
      <c r="K53" s="144">
        <f>[1]Sheet1!K52</f>
        <v>0</v>
      </c>
      <c r="L53" s="103">
        <f t="shared" si="0"/>
        <v>2.5</v>
      </c>
      <c r="M53" s="139"/>
      <c r="N53" s="102">
        <f t="shared" si="4"/>
        <v>0</v>
      </c>
      <c r="O53" s="102">
        <f t="shared" si="5"/>
        <v>1</v>
      </c>
      <c r="P53" s="102">
        <f t="shared" si="6"/>
        <v>0</v>
      </c>
      <c r="Q53" s="102">
        <f t="shared" si="7"/>
        <v>0.5</v>
      </c>
      <c r="R53" s="102">
        <f t="shared" si="8"/>
        <v>1</v>
      </c>
      <c r="S53" s="102">
        <f t="shared" si="9"/>
        <v>0</v>
      </c>
      <c r="T53" s="103">
        <f t="shared" si="16"/>
        <v>2.5</v>
      </c>
      <c r="U53" s="100"/>
      <c r="V53" s="112">
        <f t="shared" si="10"/>
        <v>0</v>
      </c>
      <c r="W53" s="111">
        <f t="shared" si="11"/>
        <v>58219</v>
      </c>
      <c r="X53" s="111">
        <f t="shared" si="12"/>
        <v>0</v>
      </c>
      <c r="Y53" s="111">
        <f t="shared" si="13"/>
        <v>23459</v>
      </c>
      <c r="Z53" s="111">
        <f t="shared" si="14"/>
        <v>61161</v>
      </c>
      <c r="AA53" s="113">
        <f t="shared" si="17"/>
        <v>142839</v>
      </c>
      <c r="AB53" s="100"/>
      <c r="AC53" s="107" t="s">
        <v>90</v>
      </c>
      <c r="AD53" s="86">
        <v>50253</v>
      </c>
      <c r="AE53" s="108"/>
      <c r="AF53" s="109">
        <f t="shared" si="15"/>
        <v>50253</v>
      </c>
      <c r="AG53" s="110">
        <f t="shared" si="18"/>
        <v>6.6787128835246188E-3</v>
      </c>
      <c r="AH53" s="100"/>
      <c r="AI53" s="111">
        <f>Dashboard!$S$34*'Employee Allocations'!AG53</f>
        <v>24568.255798365462</v>
      </c>
      <c r="AJ53" s="100"/>
      <c r="AK53" s="100"/>
      <c r="AL53" s="233">
        <f>'KPI Goals-Data Input'!H49</f>
        <v>18091.079999999998</v>
      </c>
      <c r="AM53" s="179">
        <f>'KPI Goals-Data Input'!S49</f>
        <v>142839</v>
      </c>
      <c r="AN53" s="234">
        <f>'KPI Goals-Data Input'!U49</f>
        <v>167407.25579836546</v>
      </c>
      <c r="AO53" s="205"/>
    </row>
    <row r="54" spans="1:41" ht="16.5" customHeight="1">
      <c r="A54" s="86" t="s">
        <v>124</v>
      </c>
      <c r="B54" s="1"/>
      <c r="C54" s="306"/>
      <c r="D54" s="763"/>
      <c r="E54" s="152" t="s">
        <v>91</v>
      </c>
      <c r="F54" s="144">
        <f>[1]Sheet1!F53</f>
        <v>0</v>
      </c>
      <c r="G54" s="144">
        <f>[1]Sheet1!G53</f>
        <v>1</v>
      </c>
      <c r="H54" s="144">
        <f>[1]Sheet1!H53</f>
        <v>0</v>
      </c>
      <c r="I54" s="144">
        <v>1</v>
      </c>
      <c r="J54" s="144">
        <v>1</v>
      </c>
      <c r="K54" s="144">
        <f>[1]Sheet1!K53</f>
        <v>0</v>
      </c>
      <c r="L54" s="103">
        <f t="shared" si="0"/>
        <v>3</v>
      </c>
      <c r="M54" s="139"/>
      <c r="N54" s="102">
        <f t="shared" si="4"/>
        <v>0</v>
      </c>
      <c r="O54" s="102">
        <f t="shared" si="5"/>
        <v>1</v>
      </c>
      <c r="P54" s="102">
        <f t="shared" si="6"/>
        <v>0</v>
      </c>
      <c r="Q54" s="102">
        <f t="shared" si="7"/>
        <v>1</v>
      </c>
      <c r="R54" s="102">
        <f t="shared" si="8"/>
        <v>1</v>
      </c>
      <c r="S54" s="102">
        <f t="shared" si="9"/>
        <v>0</v>
      </c>
      <c r="T54" s="103">
        <f t="shared" si="16"/>
        <v>3</v>
      </c>
      <c r="U54" s="100"/>
      <c r="V54" s="112">
        <f t="shared" si="10"/>
        <v>0</v>
      </c>
      <c r="W54" s="111">
        <f t="shared" si="11"/>
        <v>58219</v>
      </c>
      <c r="X54" s="111">
        <f t="shared" si="12"/>
        <v>0</v>
      </c>
      <c r="Y54" s="111">
        <f t="shared" si="13"/>
        <v>46918</v>
      </c>
      <c r="Z54" s="111">
        <f t="shared" si="14"/>
        <v>61161</v>
      </c>
      <c r="AA54" s="113">
        <f t="shared" si="17"/>
        <v>166298</v>
      </c>
      <c r="AB54" s="100"/>
      <c r="AC54" s="107" t="s">
        <v>91</v>
      </c>
      <c r="AD54" s="86">
        <v>82488</v>
      </c>
      <c r="AE54" s="108"/>
      <c r="AF54" s="109">
        <f t="shared" si="15"/>
        <v>82488</v>
      </c>
      <c r="AG54" s="110">
        <f t="shared" si="18"/>
        <v>1.096280159067476E-2</v>
      </c>
      <c r="AH54" s="100"/>
      <c r="AI54" s="111">
        <f>Dashboard!$S$34*'Employee Allocations'!AG54</f>
        <v>40327.667687413094</v>
      </c>
      <c r="AJ54" s="100"/>
      <c r="AK54" s="100"/>
      <c r="AL54" s="233">
        <f>'KPI Goals-Data Input'!H50</f>
        <v>24746.399999999998</v>
      </c>
      <c r="AM54" s="179">
        <f>'KPI Goals-Data Input'!S50</f>
        <v>166298</v>
      </c>
      <c r="AN54" s="234">
        <f>'KPI Goals-Data Input'!U50</f>
        <v>206625.66768741311</v>
      </c>
      <c r="AO54" s="205"/>
    </row>
    <row r="55" spans="1:41" ht="16.5" customHeight="1">
      <c r="A55" s="86" t="s">
        <v>124</v>
      </c>
      <c r="B55" s="1"/>
      <c r="C55" s="306"/>
      <c r="D55" s="763"/>
      <c r="E55" s="152" t="s">
        <v>92</v>
      </c>
      <c r="F55" s="144">
        <f>[1]Sheet1!F54</f>
        <v>0</v>
      </c>
      <c r="G55" s="144">
        <f>[1]Sheet1!G54</f>
        <v>1</v>
      </c>
      <c r="H55" s="144">
        <f>[1]Sheet1!H54</f>
        <v>0</v>
      </c>
      <c r="I55" s="144">
        <v>0.5</v>
      </c>
      <c r="J55" s="144">
        <f>[1]Sheet1!J54</f>
        <v>1</v>
      </c>
      <c r="K55" s="144">
        <f>[1]Sheet1!K54</f>
        <v>0</v>
      </c>
      <c r="L55" s="103">
        <f t="shared" si="0"/>
        <v>2.5</v>
      </c>
      <c r="M55" s="139"/>
      <c r="N55" s="102">
        <f t="shared" si="4"/>
        <v>0</v>
      </c>
      <c r="O55" s="102">
        <f t="shared" si="5"/>
        <v>1</v>
      </c>
      <c r="P55" s="102">
        <f t="shared" si="6"/>
        <v>0</v>
      </c>
      <c r="Q55" s="102">
        <f t="shared" si="7"/>
        <v>0.5</v>
      </c>
      <c r="R55" s="102">
        <f t="shared" si="8"/>
        <v>1</v>
      </c>
      <c r="S55" s="102">
        <f t="shared" si="9"/>
        <v>0</v>
      </c>
      <c r="T55" s="103">
        <f t="shared" si="16"/>
        <v>2.5</v>
      </c>
      <c r="U55" s="100"/>
      <c r="V55" s="112">
        <f t="shared" si="10"/>
        <v>0</v>
      </c>
      <c r="W55" s="111">
        <f t="shared" si="11"/>
        <v>58219</v>
      </c>
      <c r="X55" s="111">
        <f t="shared" si="12"/>
        <v>0</v>
      </c>
      <c r="Y55" s="111">
        <f t="shared" si="13"/>
        <v>23459</v>
      </c>
      <c r="Z55" s="111">
        <f t="shared" si="14"/>
        <v>61161</v>
      </c>
      <c r="AA55" s="113">
        <f t="shared" si="17"/>
        <v>142839</v>
      </c>
      <c r="AB55" s="100"/>
      <c r="AC55" s="107" t="s">
        <v>92</v>
      </c>
      <c r="AD55" s="86">
        <v>53238</v>
      </c>
      <c r="AE55" s="108">
        <v>2000</v>
      </c>
      <c r="AF55" s="109">
        <f t="shared" si="15"/>
        <v>55238</v>
      </c>
      <c r="AG55" s="110">
        <f t="shared" si="18"/>
        <v>7.3412282303570511E-3</v>
      </c>
      <c r="AH55" s="100"/>
      <c r="AI55" s="111">
        <f>Dashboard!$S$34*'Employee Allocations'!AG55</f>
        <v>27005.379057769911</v>
      </c>
      <c r="AJ55" s="100"/>
      <c r="AK55" s="100"/>
      <c r="AL55" s="233">
        <f>'KPI Goals-Data Input'!H51</f>
        <v>19965.68</v>
      </c>
      <c r="AM55" s="179">
        <f>'KPI Goals-Data Input'!S51</f>
        <v>142839</v>
      </c>
      <c r="AN55" s="234">
        <f>'KPI Goals-Data Input'!U51</f>
        <v>169844.3790577699</v>
      </c>
      <c r="AO55" s="205"/>
    </row>
    <row r="56" spans="1:41" ht="16.5" customHeight="1">
      <c r="A56" s="86" t="s">
        <v>124</v>
      </c>
      <c r="B56" s="1"/>
      <c r="C56" s="306"/>
      <c r="D56" s="763"/>
      <c r="E56" s="152" t="s">
        <v>93</v>
      </c>
      <c r="F56" s="144">
        <f>[1]Sheet1!F55</f>
        <v>0</v>
      </c>
      <c r="G56" s="144">
        <f>[1]Sheet1!G55</f>
        <v>1</v>
      </c>
      <c r="H56" s="144">
        <f>[1]Sheet1!H55</f>
        <v>0</v>
      </c>
      <c r="I56" s="144">
        <v>0.5</v>
      </c>
      <c r="J56" s="144">
        <f>[1]Sheet1!J55</f>
        <v>1</v>
      </c>
      <c r="K56" s="144">
        <f>[1]Sheet1!K55</f>
        <v>0</v>
      </c>
      <c r="L56" s="103">
        <f t="shared" si="0"/>
        <v>2.5</v>
      </c>
      <c r="M56" s="139"/>
      <c r="N56" s="102">
        <f t="shared" si="4"/>
        <v>0</v>
      </c>
      <c r="O56" s="102">
        <f t="shared" si="5"/>
        <v>1</v>
      </c>
      <c r="P56" s="102">
        <f t="shared" si="6"/>
        <v>0</v>
      </c>
      <c r="Q56" s="102">
        <f t="shared" si="7"/>
        <v>0.5</v>
      </c>
      <c r="R56" s="102">
        <f t="shared" si="8"/>
        <v>1</v>
      </c>
      <c r="S56" s="102">
        <f t="shared" si="9"/>
        <v>0</v>
      </c>
      <c r="T56" s="103">
        <f t="shared" si="16"/>
        <v>2.5</v>
      </c>
      <c r="U56" s="100"/>
      <c r="V56" s="112">
        <f t="shared" si="10"/>
        <v>0</v>
      </c>
      <c r="W56" s="111">
        <f t="shared" si="11"/>
        <v>58219</v>
      </c>
      <c r="X56" s="111">
        <f t="shared" si="12"/>
        <v>0</v>
      </c>
      <c r="Y56" s="111">
        <f t="shared" si="13"/>
        <v>23459</v>
      </c>
      <c r="Z56" s="111">
        <f t="shared" si="14"/>
        <v>61161</v>
      </c>
      <c r="AA56" s="113">
        <f t="shared" si="17"/>
        <v>142839</v>
      </c>
      <c r="AB56" s="100"/>
      <c r="AC56" s="107" t="s">
        <v>93</v>
      </c>
      <c r="AD56" s="86">
        <v>56633</v>
      </c>
      <c r="AE56" s="108">
        <v>2000</v>
      </c>
      <c r="AF56" s="109">
        <f t="shared" si="15"/>
        <v>58633</v>
      </c>
      <c r="AG56" s="110">
        <f t="shared" si="18"/>
        <v>7.792429755431496E-3</v>
      </c>
      <c r="AH56" s="100"/>
      <c r="AI56" s="111">
        <f>Dashboard!$S$34*'Employee Allocations'!AG56</f>
        <v>28665.165109059402</v>
      </c>
      <c r="AJ56" s="100"/>
      <c r="AK56" s="100"/>
      <c r="AL56" s="233">
        <f>'KPI Goals-Data Input'!H52</f>
        <v>21187.879999999997</v>
      </c>
      <c r="AM56" s="179">
        <f>'KPI Goals-Data Input'!S52</f>
        <v>142839</v>
      </c>
      <c r="AN56" s="234">
        <f>'KPI Goals-Data Input'!U52</f>
        <v>171504.1651090594</v>
      </c>
      <c r="AO56" s="205"/>
    </row>
    <row r="57" spans="1:41" ht="16.5" customHeight="1">
      <c r="A57" s="86" t="s">
        <v>124</v>
      </c>
      <c r="B57" s="1"/>
      <c r="C57" s="306"/>
      <c r="D57" s="763"/>
      <c r="E57" s="152" t="s">
        <v>94</v>
      </c>
      <c r="F57" s="144">
        <f>[1]Sheet1!F56</f>
        <v>0</v>
      </c>
      <c r="G57" s="144">
        <f>[1]Sheet1!G56</f>
        <v>1</v>
      </c>
      <c r="H57" s="144">
        <f>[1]Sheet1!H56</f>
        <v>0</v>
      </c>
      <c r="I57" s="144">
        <v>0.5</v>
      </c>
      <c r="J57" s="144">
        <f>[1]Sheet1!J56</f>
        <v>1</v>
      </c>
      <c r="K57" s="144">
        <f>[1]Sheet1!K56</f>
        <v>0</v>
      </c>
      <c r="L57" s="103">
        <f t="shared" si="0"/>
        <v>2.5</v>
      </c>
      <c r="M57" s="139"/>
      <c r="N57" s="102">
        <f t="shared" si="4"/>
        <v>0</v>
      </c>
      <c r="O57" s="102">
        <f t="shared" si="5"/>
        <v>1</v>
      </c>
      <c r="P57" s="102">
        <f t="shared" si="6"/>
        <v>0</v>
      </c>
      <c r="Q57" s="102">
        <f t="shared" si="7"/>
        <v>0.5</v>
      </c>
      <c r="R57" s="102">
        <f t="shared" si="8"/>
        <v>1</v>
      </c>
      <c r="S57" s="102">
        <f t="shared" si="9"/>
        <v>0</v>
      </c>
      <c r="T57" s="103">
        <f t="shared" si="16"/>
        <v>2.5</v>
      </c>
      <c r="U57" s="100"/>
      <c r="V57" s="112">
        <f t="shared" si="10"/>
        <v>0</v>
      </c>
      <c r="W57" s="111">
        <f t="shared" si="11"/>
        <v>58219</v>
      </c>
      <c r="X57" s="111">
        <f t="shared" si="12"/>
        <v>0</v>
      </c>
      <c r="Y57" s="111">
        <f t="shared" si="13"/>
        <v>23459</v>
      </c>
      <c r="Z57" s="111">
        <f t="shared" si="14"/>
        <v>61161</v>
      </c>
      <c r="AA57" s="113">
        <f t="shared" si="17"/>
        <v>142839</v>
      </c>
      <c r="AB57" s="100"/>
      <c r="AC57" s="107" t="s">
        <v>94</v>
      </c>
      <c r="AD57" s="86">
        <v>50160</v>
      </c>
      <c r="AE57" s="108">
        <v>1000</v>
      </c>
      <c r="AF57" s="109">
        <f t="shared" si="15"/>
        <v>51160</v>
      </c>
      <c r="AG57" s="110">
        <f t="shared" si="18"/>
        <v>6.7992547931689552E-3</v>
      </c>
      <c r="AH57" s="100"/>
      <c r="AI57" s="111">
        <f>Dashboard!$S$34*'Employee Allocations'!AG57</f>
        <v>25011.680230919093</v>
      </c>
      <c r="AJ57" s="100"/>
      <c r="AK57" s="100"/>
      <c r="AL57" s="233">
        <f>'KPI Goals-Data Input'!H53</f>
        <v>18457.599999999999</v>
      </c>
      <c r="AM57" s="179">
        <f>'KPI Goals-Data Input'!S53</f>
        <v>142839</v>
      </c>
      <c r="AN57" s="234">
        <f>'KPI Goals-Data Input'!U53</f>
        <v>167850.6802309191</v>
      </c>
      <c r="AO57" s="205"/>
    </row>
    <row r="58" spans="1:41" ht="16.5" customHeight="1">
      <c r="A58" s="86" t="s">
        <v>124</v>
      </c>
      <c r="B58" s="1"/>
      <c r="C58" s="306"/>
      <c r="D58" s="763"/>
      <c r="E58" s="152" t="s">
        <v>95</v>
      </c>
      <c r="F58" s="144">
        <f>[1]Sheet1!F57</f>
        <v>0</v>
      </c>
      <c r="G58" s="144">
        <f>[1]Sheet1!G57</f>
        <v>1</v>
      </c>
      <c r="H58" s="144">
        <f>[1]Sheet1!H57</f>
        <v>0</v>
      </c>
      <c r="I58" s="144">
        <v>0.5</v>
      </c>
      <c r="J58" s="144">
        <f>[1]Sheet1!J57</f>
        <v>1</v>
      </c>
      <c r="K58" s="144">
        <f>[1]Sheet1!K57</f>
        <v>0</v>
      </c>
      <c r="L58" s="103">
        <f t="shared" si="0"/>
        <v>2.5</v>
      </c>
      <c r="M58" s="139"/>
      <c r="N58" s="102">
        <f t="shared" si="4"/>
        <v>0</v>
      </c>
      <c r="O58" s="102">
        <f t="shared" si="5"/>
        <v>1</v>
      </c>
      <c r="P58" s="102">
        <f t="shared" si="6"/>
        <v>0</v>
      </c>
      <c r="Q58" s="102">
        <f t="shared" si="7"/>
        <v>0.5</v>
      </c>
      <c r="R58" s="102">
        <f t="shared" si="8"/>
        <v>1</v>
      </c>
      <c r="S58" s="102">
        <f t="shared" si="9"/>
        <v>0</v>
      </c>
      <c r="T58" s="103">
        <f t="shared" si="16"/>
        <v>2.5</v>
      </c>
      <c r="U58" s="100"/>
      <c r="V58" s="112">
        <f t="shared" si="10"/>
        <v>0</v>
      </c>
      <c r="W58" s="111">
        <f t="shared" si="11"/>
        <v>58219</v>
      </c>
      <c r="X58" s="111">
        <f t="shared" si="12"/>
        <v>0</v>
      </c>
      <c r="Y58" s="111">
        <f t="shared" si="13"/>
        <v>23459</v>
      </c>
      <c r="Z58" s="111">
        <f t="shared" si="14"/>
        <v>61161</v>
      </c>
      <c r="AA58" s="113">
        <f t="shared" si="17"/>
        <v>142839</v>
      </c>
      <c r="AB58" s="100"/>
      <c r="AC58" s="107" t="s">
        <v>95</v>
      </c>
      <c r="AD58" s="86">
        <v>55403</v>
      </c>
      <c r="AE58" s="108">
        <v>4000</v>
      </c>
      <c r="AF58" s="109">
        <f t="shared" si="15"/>
        <v>59403</v>
      </c>
      <c r="AG58" s="110">
        <f t="shared" si="18"/>
        <v>7.8947641219432266E-3</v>
      </c>
      <c r="AH58" s="100"/>
      <c r="AI58" s="111">
        <f>Dashboard!$S$34*'Employee Allocations'!AG58</f>
        <v>29041.611429970424</v>
      </c>
      <c r="AJ58" s="100"/>
      <c r="AK58" s="100"/>
      <c r="AL58" s="233">
        <f>'KPI Goals-Data Input'!H54</f>
        <v>21545.079999999998</v>
      </c>
      <c r="AM58" s="179">
        <f>'KPI Goals-Data Input'!S54</f>
        <v>142839</v>
      </c>
      <c r="AN58" s="234">
        <f>'KPI Goals-Data Input'!U54</f>
        <v>171880.61142997042</v>
      </c>
      <c r="AO58" s="205"/>
    </row>
    <row r="59" spans="1:41" ht="16.5" customHeight="1">
      <c r="A59" s="86" t="s">
        <v>124</v>
      </c>
      <c r="B59" s="1"/>
      <c r="C59" s="306"/>
      <c r="D59" s="763"/>
      <c r="E59" s="152" t="s">
        <v>97</v>
      </c>
      <c r="F59" s="144">
        <f>[1]Sheet1!F58</f>
        <v>0</v>
      </c>
      <c r="G59" s="144">
        <f>[1]Sheet1!G58</f>
        <v>1</v>
      </c>
      <c r="H59" s="144">
        <f>[1]Sheet1!H58</f>
        <v>0</v>
      </c>
      <c r="I59" s="144">
        <f>[1]Sheet1!I58</f>
        <v>1</v>
      </c>
      <c r="J59" s="144">
        <f>[1]Sheet1!J58</f>
        <v>1</v>
      </c>
      <c r="K59" s="144">
        <f>[1]Sheet1!K58</f>
        <v>0</v>
      </c>
      <c r="L59" s="103">
        <f t="shared" si="0"/>
        <v>3</v>
      </c>
      <c r="M59" s="139"/>
      <c r="N59" s="102">
        <f t="shared" si="4"/>
        <v>0</v>
      </c>
      <c r="O59" s="102">
        <f t="shared" si="5"/>
        <v>1</v>
      </c>
      <c r="P59" s="102">
        <f t="shared" si="6"/>
        <v>0</v>
      </c>
      <c r="Q59" s="102">
        <f t="shared" si="7"/>
        <v>1</v>
      </c>
      <c r="R59" s="102">
        <f t="shared" si="8"/>
        <v>1</v>
      </c>
      <c r="S59" s="102">
        <f t="shared" si="9"/>
        <v>0</v>
      </c>
      <c r="T59" s="103">
        <f t="shared" si="16"/>
        <v>3</v>
      </c>
      <c r="U59" s="100"/>
      <c r="V59" s="112">
        <f t="shared" si="10"/>
        <v>0</v>
      </c>
      <c r="W59" s="111">
        <f t="shared" si="11"/>
        <v>58219</v>
      </c>
      <c r="X59" s="111">
        <f t="shared" si="12"/>
        <v>0</v>
      </c>
      <c r="Y59" s="111">
        <f t="shared" si="13"/>
        <v>46918</v>
      </c>
      <c r="Z59" s="111">
        <f t="shared" si="14"/>
        <v>61161</v>
      </c>
      <c r="AA59" s="113">
        <f t="shared" si="17"/>
        <v>166298</v>
      </c>
      <c r="AB59" s="100"/>
      <c r="AC59" s="107" t="s">
        <v>97</v>
      </c>
      <c r="AD59" s="86">
        <v>61599</v>
      </c>
      <c r="AE59" s="108">
        <v>3000</v>
      </c>
      <c r="AF59" s="109">
        <f t="shared" si="15"/>
        <v>64599</v>
      </c>
      <c r="AG59" s="110">
        <f t="shared" si="18"/>
        <v>8.5853217432353655E-3</v>
      </c>
      <c r="AH59" s="100"/>
      <c r="AI59" s="111">
        <f>Dashboard!$S$34*'Employee Allocations'!AG59</f>
        <v>31581.890759131005</v>
      </c>
      <c r="AJ59" s="100"/>
      <c r="AK59" s="100"/>
      <c r="AL59" s="233">
        <f>'KPI Goals-Data Input'!H55</f>
        <v>19479.7</v>
      </c>
      <c r="AM59" s="179">
        <f>'KPI Goals-Data Input'!S55</f>
        <v>166298</v>
      </c>
      <c r="AN59" s="234">
        <f>'KPI Goals-Data Input'!U55</f>
        <v>197879.890759131</v>
      </c>
      <c r="AO59" s="205"/>
    </row>
    <row r="60" spans="1:41" ht="16.5" customHeight="1">
      <c r="A60" s="86" t="s">
        <v>124</v>
      </c>
      <c r="B60" s="1"/>
      <c r="C60" s="306"/>
      <c r="D60" s="763"/>
      <c r="E60" s="152" t="s">
        <v>98</v>
      </c>
      <c r="F60" s="144">
        <f>[1]Sheet1!F59</f>
        <v>0</v>
      </c>
      <c r="G60" s="144">
        <f>[1]Sheet1!G59</f>
        <v>1</v>
      </c>
      <c r="H60" s="144">
        <f>[1]Sheet1!H59</f>
        <v>0</v>
      </c>
      <c r="I60" s="144">
        <v>1</v>
      </c>
      <c r="J60" s="144">
        <f>[1]Sheet1!J59</f>
        <v>1</v>
      </c>
      <c r="K60" s="144">
        <f>[1]Sheet1!K59</f>
        <v>0</v>
      </c>
      <c r="L60" s="103">
        <f t="shared" si="0"/>
        <v>3</v>
      </c>
      <c r="M60" s="139"/>
      <c r="N60" s="102">
        <f t="shared" si="4"/>
        <v>0</v>
      </c>
      <c r="O60" s="102">
        <f t="shared" si="5"/>
        <v>1</v>
      </c>
      <c r="P60" s="102">
        <f t="shared" si="6"/>
        <v>0</v>
      </c>
      <c r="Q60" s="102">
        <f t="shared" si="7"/>
        <v>1</v>
      </c>
      <c r="R60" s="102">
        <f t="shared" si="8"/>
        <v>1</v>
      </c>
      <c r="S60" s="102">
        <f t="shared" si="9"/>
        <v>0</v>
      </c>
      <c r="T60" s="103">
        <f t="shared" si="16"/>
        <v>3</v>
      </c>
      <c r="U60" s="100"/>
      <c r="V60" s="112">
        <f t="shared" si="10"/>
        <v>0</v>
      </c>
      <c r="W60" s="111">
        <f t="shared" si="11"/>
        <v>58219</v>
      </c>
      <c r="X60" s="111">
        <f t="shared" si="12"/>
        <v>0</v>
      </c>
      <c r="Y60" s="111">
        <f t="shared" si="13"/>
        <v>46918</v>
      </c>
      <c r="Z60" s="111">
        <f t="shared" si="14"/>
        <v>61161</v>
      </c>
      <c r="AA60" s="113">
        <f t="shared" si="17"/>
        <v>166298</v>
      </c>
      <c r="AB60" s="100"/>
      <c r="AC60" s="107" t="s">
        <v>98</v>
      </c>
      <c r="AD60" s="86">
        <v>62500</v>
      </c>
      <c r="AE60" s="108">
        <v>5000</v>
      </c>
      <c r="AF60" s="109">
        <f t="shared" si="15"/>
        <v>67500</v>
      </c>
      <c r="AG60" s="110">
        <f t="shared" si="18"/>
        <v>8.9708697916126758E-3</v>
      </c>
      <c r="AH60" s="100"/>
      <c r="AI60" s="111">
        <f>Dashboard!$S$34*'Employee Allocations'!AG60</f>
        <v>33000.164495446421</v>
      </c>
      <c r="AJ60" s="100"/>
      <c r="AK60" s="100"/>
      <c r="AL60" s="233">
        <f>'KPI Goals-Data Input'!H56</f>
        <v>20416.666666666668</v>
      </c>
      <c r="AM60" s="179">
        <f>'KPI Goals-Data Input'!S56</f>
        <v>166298</v>
      </c>
      <c r="AN60" s="234">
        <f>'KPI Goals-Data Input'!U56</f>
        <v>199298.16449544643</v>
      </c>
      <c r="AO60" s="205"/>
    </row>
    <row r="61" spans="1:41" ht="16.5" customHeight="1">
      <c r="A61" s="86" t="s">
        <v>124</v>
      </c>
      <c r="B61" s="1"/>
      <c r="C61" s="306"/>
      <c r="D61" s="763"/>
      <c r="E61" s="152" t="s">
        <v>99</v>
      </c>
      <c r="F61" s="144">
        <f>[1]Sheet1!F60</f>
        <v>0</v>
      </c>
      <c r="G61" s="144">
        <f>[1]Sheet1!G60</f>
        <v>1</v>
      </c>
      <c r="H61" s="144">
        <f>[1]Sheet1!H60</f>
        <v>0</v>
      </c>
      <c r="I61" s="144">
        <v>0.5</v>
      </c>
      <c r="J61" s="144">
        <f>[1]Sheet1!J60</f>
        <v>1</v>
      </c>
      <c r="K61" s="144">
        <f>[1]Sheet1!K60</f>
        <v>0</v>
      </c>
      <c r="L61" s="103">
        <f t="shared" si="0"/>
        <v>2.5</v>
      </c>
      <c r="M61" s="139"/>
      <c r="N61" s="102">
        <f t="shared" si="4"/>
        <v>0</v>
      </c>
      <c r="O61" s="102">
        <f t="shared" si="5"/>
        <v>1</v>
      </c>
      <c r="P61" s="102">
        <f t="shared" si="6"/>
        <v>0</v>
      </c>
      <c r="Q61" s="102">
        <f t="shared" si="7"/>
        <v>0.5</v>
      </c>
      <c r="R61" s="102">
        <f t="shared" si="8"/>
        <v>1</v>
      </c>
      <c r="S61" s="102">
        <f t="shared" si="9"/>
        <v>0</v>
      </c>
      <c r="T61" s="103">
        <f t="shared" si="16"/>
        <v>2.5</v>
      </c>
      <c r="U61" s="100"/>
      <c r="V61" s="112">
        <f t="shared" si="10"/>
        <v>0</v>
      </c>
      <c r="W61" s="111">
        <f t="shared" si="11"/>
        <v>58219</v>
      </c>
      <c r="X61" s="111">
        <f t="shared" si="12"/>
        <v>0</v>
      </c>
      <c r="Y61" s="111">
        <f t="shared" si="13"/>
        <v>23459</v>
      </c>
      <c r="Z61" s="111">
        <f t="shared" si="14"/>
        <v>61161</v>
      </c>
      <c r="AA61" s="113">
        <f t="shared" si="17"/>
        <v>142839</v>
      </c>
      <c r="AB61" s="100"/>
      <c r="AC61" s="107" t="s">
        <v>99</v>
      </c>
      <c r="AD61" s="86">
        <v>50912</v>
      </c>
      <c r="AE61" s="108"/>
      <c r="AF61" s="109">
        <f t="shared" si="15"/>
        <v>50912</v>
      </c>
      <c r="AG61" s="110">
        <f t="shared" si="18"/>
        <v>6.7662951530456971E-3</v>
      </c>
      <c r="AH61" s="100"/>
      <c r="AI61" s="111">
        <f>Dashboard!$S$34*'Employee Allocations'!AG61</f>
        <v>24890.435182106194</v>
      </c>
      <c r="AJ61" s="100"/>
      <c r="AK61" s="100"/>
      <c r="AL61" s="233">
        <f>'KPI Goals-Data Input'!H57</f>
        <v>18328.32</v>
      </c>
      <c r="AM61" s="179">
        <f>'KPI Goals-Data Input'!S57</f>
        <v>142839</v>
      </c>
      <c r="AN61" s="234">
        <f>'KPI Goals-Data Input'!U57</f>
        <v>167729.43518210619</v>
      </c>
      <c r="AO61" s="205"/>
    </row>
    <row r="62" spans="1:41" ht="16.5" customHeight="1">
      <c r="A62" s="86" t="s">
        <v>124</v>
      </c>
      <c r="B62" s="1"/>
      <c r="C62" s="306"/>
      <c r="D62" s="763"/>
      <c r="E62" s="152" t="s">
        <v>102</v>
      </c>
      <c r="F62" s="144">
        <f>[1]Sheet1!F61</f>
        <v>0</v>
      </c>
      <c r="G62" s="144">
        <f>[1]Sheet1!G61</f>
        <v>1</v>
      </c>
      <c r="H62" s="144">
        <f>[1]Sheet1!H61</f>
        <v>0</v>
      </c>
      <c r="I62" s="144">
        <v>0.5</v>
      </c>
      <c r="J62" s="144">
        <f>[1]Sheet1!J61</f>
        <v>1</v>
      </c>
      <c r="K62" s="144">
        <f>[1]Sheet1!K61</f>
        <v>0</v>
      </c>
      <c r="L62" s="103">
        <f t="shared" si="0"/>
        <v>2.5</v>
      </c>
      <c r="M62" s="139"/>
      <c r="N62" s="102">
        <f t="shared" si="4"/>
        <v>0</v>
      </c>
      <c r="O62" s="102">
        <f t="shared" si="5"/>
        <v>1</v>
      </c>
      <c r="P62" s="102">
        <f t="shared" si="6"/>
        <v>0</v>
      </c>
      <c r="Q62" s="102">
        <f t="shared" si="7"/>
        <v>0.5</v>
      </c>
      <c r="R62" s="102">
        <f t="shared" si="8"/>
        <v>1</v>
      </c>
      <c r="S62" s="102">
        <f t="shared" si="9"/>
        <v>0</v>
      </c>
      <c r="T62" s="103">
        <f t="shared" si="16"/>
        <v>2.5</v>
      </c>
      <c r="U62" s="100"/>
      <c r="V62" s="112">
        <f t="shared" si="10"/>
        <v>0</v>
      </c>
      <c r="W62" s="111">
        <f t="shared" si="11"/>
        <v>58219</v>
      </c>
      <c r="X62" s="111">
        <f t="shared" si="12"/>
        <v>0</v>
      </c>
      <c r="Y62" s="111">
        <f t="shared" si="13"/>
        <v>23459</v>
      </c>
      <c r="Z62" s="111">
        <f t="shared" si="14"/>
        <v>61161</v>
      </c>
      <c r="AA62" s="113">
        <f t="shared" si="17"/>
        <v>142839</v>
      </c>
      <c r="AB62" s="100"/>
      <c r="AC62" s="107" t="s">
        <v>102</v>
      </c>
      <c r="AD62" s="86">
        <v>50160</v>
      </c>
      <c r="AE62" s="108"/>
      <c r="AF62" s="109">
        <f t="shared" si="15"/>
        <v>50160</v>
      </c>
      <c r="AG62" s="110">
        <f t="shared" si="18"/>
        <v>6.6663530184783966E-3</v>
      </c>
      <c r="AH62" s="100"/>
      <c r="AI62" s="111">
        <f>Dashboard!$S$34*'Employee Allocations'!AG62</f>
        <v>24522.788905060625</v>
      </c>
      <c r="AJ62" s="100"/>
      <c r="AK62" s="100"/>
      <c r="AL62" s="233">
        <f>'KPI Goals-Data Input'!H58</f>
        <v>18057.599999999999</v>
      </c>
      <c r="AM62" s="179">
        <f>'KPI Goals-Data Input'!S58</f>
        <v>142839</v>
      </c>
      <c r="AN62" s="234">
        <f>'KPI Goals-Data Input'!U58</f>
        <v>167361.78890506062</v>
      </c>
      <c r="AO62" s="205"/>
    </row>
    <row r="63" spans="1:41" ht="16.5" customHeight="1">
      <c r="A63" s="86" t="s">
        <v>124</v>
      </c>
      <c r="B63" s="1"/>
      <c r="C63" s="306"/>
      <c r="D63" s="763"/>
      <c r="E63" s="152" t="s">
        <v>104</v>
      </c>
      <c r="F63" s="144">
        <f>[1]Sheet1!F62</f>
        <v>0</v>
      </c>
      <c r="G63" s="144">
        <f>[1]Sheet1!G62</f>
        <v>1</v>
      </c>
      <c r="H63" s="144">
        <f>[1]Sheet1!H62</f>
        <v>0</v>
      </c>
      <c r="I63" s="144">
        <v>0.5</v>
      </c>
      <c r="J63" s="144">
        <f>[1]Sheet1!J62</f>
        <v>1</v>
      </c>
      <c r="K63" s="144">
        <f>[1]Sheet1!K62</f>
        <v>0</v>
      </c>
      <c r="L63" s="103">
        <f t="shared" si="0"/>
        <v>2.5</v>
      </c>
      <c r="M63" s="139"/>
      <c r="N63" s="102">
        <f t="shared" si="4"/>
        <v>0</v>
      </c>
      <c r="O63" s="102">
        <f t="shared" si="5"/>
        <v>1</v>
      </c>
      <c r="P63" s="102">
        <f t="shared" si="6"/>
        <v>0</v>
      </c>
      <c r="Q63" s="102">
        <f t="shared" si="7"/>
        <v>0.5</v>
      </c>
      <c r="R63" s="102">
        <f t="shared" si="8"/>
        <v>1</v>
      </c>
      <c r="S63" s="102">
        <f t="shared" si="9"/>
        <v>0</v>
      </c>
      <c r="T63" s="103">
        <f t="shared" si="16"/>
        <v>2.5</v>
      </c>
      <c r="U63" s="100"/>
      <c r="V63" s="112">
        <f t="shared" si="10"/>
        <v>0</v>
      </c>
      <c r="W63" s="111">
        <f t="shared" si="11"/>
        <v>58219</v>
      </c>
      <c r="X63" s="111">
        <f t="shared" si="12"/>
        <v>0</v>
      </c>
      <c r="Y63" s="111">
        <f t="shared" si="13"/>
        <v>23459</v>
      </c>
      <c r="Z63" s="111">
        <f t="shared" si="14"/>
        <v>61161</v>
      </c>
      <c r="AA63" s="113">
        <f t="shared" si="17"/>
        <v>142839</v>
      </c>
      <c r="AB63" s="100"/>
      <c r="AC63" s="107" t="s">
        <v>104</v>
      </c>
      <c r="AD63" s="86">
        <v>55023</v>
      </c>
      <c r="AE63" s="108">
        <v>1000</v>
      </c>
      <c r="AF63" s="109">
        <f t="shared" si="15"/>
        <v>56023</v>
      </c>
      <c r="AG63" s="110">
        <f t="shared" si="18"/>
        <v>7.4455561234891398E-3</v>
      </c>
      <c r="AH63" s="100"/>
      <c r="AI63" s="111">
        <f>Dashboard!$S$34*'Employee Allocations'!AG63</f>
        <v>27389.158748568811</v>
      </c>
      <c r="AJ63" s="100"/>
      <c r="AK63" s="100"/>
      <c r="AL63" s="233">
        <f>'KPI Goals-Data Input'!H59</f>
        <v>20208.28</v>
      </c>
      <c r="AM63" s="179">
        <f>'KPI Goals-Data Input'!S59</f>
        <v>142839</v>
      </c>
      <c r="AN63" s="234">
        <f>'KPI Goals-Data Input'!U59</f>
        <v>170228.15874856882</v>
      </c>
      <c r="AO63" s="205"/>
    </row>
    <row r="64" spans="1:41" ht="16.5" customHeight="1">
      <c r="A64" s="86" t="s">
        <v>124</v>
      </c>
      <c r="B64" s="1"/>
      <c r="C64" s="306"/>
      <c r="D64" s="763"/>
      <c r="E64" s="152" t="s">
        <v>105</v>
      </c>
      <c r="F64" s="144">
        <f>[1]Sheet1!F63</f>
        <v>0</v>
      </c>
      <c r="G64" s="144">
        <f>[1]Sheet1!G63</f>
        <v>1</v>
      </c>
      <c r="H64" s="144">
        <f>[1]Sheet1!H63</f>
        <v>0</v>
      </c>
      <c r="I64" s="144">
        <v>0.5</v>
      </c>
      <c r="J64" s="144">
        <f>[1]Sheet1!J63</f>
        <v>1</v>
      </c>
      <c r="K64" s="144">
        <f>[1]Sheet1!K63</f>
        <v>0</v>
      </c>
      <c r="L64" s="103">
        <f t="shared" si="0"/>
        <v>2.5</v>
      </c>
      <c r="M64" s="139"/>
      <c r="N64" s="102">
        <f t="shared" si="4"/>
        <v>0</v>
      </c>
      <c r="O64" s="102">
        <f t="shared" si="5"/>
        <v>1</v>
      </c>
      <c r="P64" s="102">
        <f t="shared" si="6"/>
        <v>0</v>
      </c>
      <c r="Q64" s="102">
        <f t="shared" si="7"/>
        <v>0.5</v>
      </c>
      <c r="R64" s="102">
        <f t="shared" si="8"/>
        <v>1</v>
      </c>
      <c r="S64" s="102">
        <f t="shared" si="9"/>
        <v>0</v>
      </c>
      <c r="T64" s="103">
        <f t="shared" si="16"/>
        <v>2.5</v>
      </c>
      <c r="U64" s="100"/>
      <c r="V64" s="112">
        <f t="shared" si="10"/>
        <v>0</v>
      </c>
      <c r="W64" s="111">
        <f t="shared" si="11"/>
        <v>58219</v>
      </c>
      <c r="X64" s="111">
        <f t="shared" si="12"/>
        <v>0</v>
      </c>
      <c r="Y64" s="111">
        <f t="shared" si="13"/>
        <v>23459</v>
      </c>
      <c r="Z64" s="111">
        <f t="shared" si="14"/>
        <v>61161</v>
      </c>
      <c r="AA64" s="113">
        <f t="shared" si="17"/>
        <v>142839</v>
      </c>
      <c r="AB64" s="100"/>
      <c r="AC64" s="107" t="s">
        <v>105</v>
      </c>
      <c r="AD64" s="86">
        <v>53270</v>
      </c>
      <c r="AE64" s="108">
        <v>3000</v>
      </c>
      <c r="AF64" s="109">
        <f t="shared" si="15"/>
        <v>56270</v>
      </c>
      <c r="AG64" s="110">
        <f t="shared" si="18"/>
        <v>7.4783828618377075E-3</v>
      </c>
      <c r="AH64" s="100"/>
      <c r="AI64" s="111">
        <f>Dashboard!$S$34*'Employee Allocations'!AG64</f>
        <v>27509.914906055852</v>
      </c>
      <c r="AJ64" s="100"/>
      <c r="AK64" s="100"/>
      <c r="AL64" s="233">
        <f>'KPI Goals-Data Input'!H60</f>
        <v>20377.2</v>
      </c>
      <c r="AM64" s="179">
        <f>'KPI Goals-Data Input'!S60</f>
        <v>142839</v>
      </c>
      <c r="AN64" s="234">
        <f>'KPI Goals-Data Input'!U60</f>
        <v>170348.91490605584</v>
      </c>
      <c r="AO64" s="205"/>
    </row>
    <row r="65" spans="1:41" ht="16.5" customHeight="1">
      <c r="A65" s="86" t="s">
        <v>124</v>
      </c>
      <c r="B65" s="1"/>
      <c r="C65" s="306"/>
      <c r="D65" s="763"/>
      <c r="E65" s="152" t="s">
        <v>106</v>
      </c>
      <c r="F65" s="144">
        <f>[1]Sheet1!F64</f>
        <v>0</v>
      </c>
      <c r="G65" s="144">
        <f>[1]Sheet1!G64</f>
        <v>1</v>
      </c>
      <c r="H65" s="144">
        <f>[1]Sheet1!H64</f>
        <v>0</v>
      </c>
      <c r="I65" s="144">
        <v>0.5</v>
      </c>
      <c r="J65" s="144">
        <f>[1]Sheet1!J64</f>
        <v>1</v>
      </c>
      <c r="K65" s="144">
        <f>[1]Sheet1!K64</f>
        <v>0</v>
      </c>
      <c r="L65" s="103">
        <f t="shared" si="0"/>
        <v>2.5</v>
      </c>
      <c r="M65" s="139"/>
      <c r="N65" s="102">
        <f t="shared" si="4"/>
        <v>0</v>
      </c>
      <c r="O65" s="102">
        <f t="shared" si="5"/>
        <v>1</v>
      </c>
      <c r="P65" s="102">
        <f t="shared" si="6"/>
        <v>0</v>
      </c>
      <c r="Q65" s="102">
        <f t="shared" si="7"/>
        <v>0.5</v>
      </c>
      <c r="R65" s="102">
        <f t="shared" si="8"/>
        <v>1</v>
      </c>
      <c r="S65" s="102">
        <f t="shared" si="9"/>
        <v>0</v>
      </c>
      <c r="T65" s="103">
        <f t="shared" si="16"/>
        <v>2.5</v>
      </c>
      <c r="U65" s="100"/>
      <c r="V65" s="112">
        <f t="shared" si="10"/>
        <v>0</v>
      </c>
      <c r="W65" s="111">
        <f t="shared" si="11"/>
        <v>58219</v>
      </c>
      <c r="X65" s="111">
        <f t="shared" si="12"/>
        <v>0</v>
      </c>
      <c r="Y65" s="111">
        <f t="shared" si="13"/>
        <v>23459</v>
      </c>
      <c r="Z65" s="111">
        <f t="shared" si="14"/>
        <v>61161</v>
      </c>
      <c r="AA65" s="113">
        <f t="shared" si="17"/>
        <v>142839</v>
      </c>
      <c r="AB65" s="100"/>
      <c r="AC65" s="107" t="s">
        <v>106</v>
      </c>
      <c r="AD65" s="86">
        <v>61599</v>
      </c>
      <c r="AE65" s="108"/>
      <c r="AF65" s="109">
        <f t="shared" si="15"/>
        <v>61599</v>
      </c>
      <c r="AG65" s="110">
        <f t="shared" si="18"/>
        <v>8.1866164191636923E-3</v>
      </c>
      <c r="AH65" s="100"/>
      <c r="AI65" s="111">
        <f>Dashboard!$S$34*'Employee Allocations'!AG65</f>
        <v>30115.216781555613</v>
      </c>
      <c r="AJ65" s="100"/>
      <c r="AK65" s="100"/>
      <c r="AL65" s="233">
        <f>'KPI Goals-Data Input'!H61</f>
        <v>22175.64</v>
      </c>
      <c r="AM65" s="179">
        <f>'KPI Goals-Data Input'!S61</f>
        <v>142839</v>
      </c>
      <c r="AN65" s="234">
        <f>'KPI Goals-Data Input'!U61</f>
        <v>172954.21678155562</v>
      </c>
      <c r="AO65" s="205"/>
    </row>
    <row r="66" spans="1:41" ht="16.5" customHeight="1">
      <c r="A66" s="86" t="s">
        <v>124</v>
      </c>
      <c r="B66" s="1"/>
      <c r="C66" s="306"/>
      <c r="D66" s="763"/>
      <c r="E66" s="152" t="s">
        <v>107</v>
      </c>
      <c r="F66" s="144">
        <f>[1]Sheet1!F65</f>
        <v>0</v>
      </c>
      <c r="G66" s="144">
        <f>[1]Sheet1!G65</f>
        <v>1</v>
      </c>
      <c r="H66" s="144">
        <f>[1]Sheet1!H65</f>
        <v>0</v>
      </c>
      <c r="I66" s="144">
        <v>0.5</v>
      </c>
      <c r="J66" s="144">
        <f>[1]Sheet1!J65</f>
        <v>1</v>
      </c>
      <c r="K66" s="144">
        <f>[1]Sheet1!K65</f>
        <v>0</v>
      </c>
      <c r="L66" s="103">
        <f t="shared" si="0"/>
        <v>2.5</v>
      </c>
      <c r="M66" s="139"/>
      <c r="N66" s="102">
        <f t="shared" si="4"/>
        <v>0</v>
      </c>
      <c r="O66" s="102">
        <f t="shared" si="5"/>
        <v>1</v>
      </c>
      <c r="P66" s="102">
        <f t="shared" si="6"/>
        <v>0</v>
      </c>
      <c r="Q66" s="102">
        <f t="shared" si="7"/>
        <v>0.5</v>
      </c>
      <c r="R66" s="102">
        <f t="shared" si="8"/>
        <v>1</v>
      </c>
      <c r="S66" s="102">
        <f t="shared" si="9"/>
        <v>0</v>
      </c>
      <c r="T66" s="103">
        <f t="shared" si="16"/>
        <v>2.5</v>
      </c>
      <c r="U66" s="100"/>
      <c r="V66" s="112">
        <f t="shared" si="10"/>
        <v>0</v>
      </c>
      <c r="W66" s="111">
        <f t="shared" si="11"/>
        <v>58219</v>
      </c>
      <c r="X66" s="111">
        <f t="shared" si="12"/>
        <v>0</v>
      </c>
      <c r="Y66" s="111">
        <f t="shared" si="13"/>
        <v>23459</v>
      </c>
      <c r="Z66" s="111">
        <f t="shared" si="14"/>
        <v>61161</v>
      </c>
      <c r="AA66" s="113">
        <f t="shared" si="17"/>
        <v>142839</v>
      </c>
      <c r="AB66" s="100"/>
      <c r="AC66" s="107" t="s">
        <v>107</v>
      </c>
      <c r="AD66" s="86">
        <v>56757</v>
      </c>
      <c r="AE66" s="108">
        <v>2000</v>
      </c>
      <c r="AF66" s="109">
        <f t="shared" si="15"/>
        <v>58757</v>
      </c>
      <c r="AG66" s="110">
        <f t="shared" si="18"/>
        <v>7.8089095754931255E-3</v>
      </c>
      <c r="AH66" s="100"/>
      <c r="AI66" s="111">
        <f>Dashboard!$S$34*'Employee Allocations'!AG66</f>
        <v>28725.787633465854</v>
      </c>
      <c r="AJ66" s="100"/>
      <c r="AK66" s="100"/>
      <c r="AL66" s="233">
        <f>'KPI Goals-Data Input'!H62</f>
        <v>21232.52</v>
      </c>
      <c r="AM66" s="179">
        <f>'KPI Goals-Data Input'!S62</f>
        <v>142839</v>
      </c>
      <c r="AN66" s="234">
        <f>'KPI Goals-Data Input'!U62</f>
        <v>171564.78763346586</v>
      </c>
      <c r="AO66" s="205"/>
    </row>
    <row r="67" spans="1:41" ht="16.5" customHeight="1">
      <c r="A67" s="86" t="s">
        <v>124</v>
      </c>
      <c r="B67" s="1"/>
      <c r="C67" s="306"/>
      <c r="D67" s="763"/>
      <c r="E67" s="152" t="s">
        <v>108</v>
      </c>
      <c r="F67" s="144">
        <f>[1]Sheet1!F66</f>
        <v>0</v>
      </c>
      <c r="G67" s="144">
        <f>[1]Sheet1!G66</f>
        <v>1</v>
      </c>
      <c r="H67" s="144">
        <f>[1]Sheet1!H66</f>
        <v>0</v>
      </c>
      <c r="I67" s="144">
        <v>0.5</v>
      </c>
      <c r="J67" s="144">
        <f>[1]Sheet1!J66</f>
        <v>1</v>
      </c>
      <c r="K67" s="144">
        <f>[1]Sheet1!K66</f>
        <v>0</v>
      </c>
      <c r="L67" s="103">
        <f t="shared" si="0"/>
        <v>2.5</v>
      </c>
      <c r="M67" s="139"/>
      <c r="N67" s="102">
        <f t="shared" si="4"/>
        <v>0</v>
      </c>
      <c r="O67" s="102">
        <f t="shared" si="5"/>
        <v>1</v>
      </c>
      <c r="P67" s="102">
        <f t="shared" si="6"/>
        <v>0</v>
      </c>
      <c r="Q67" s="102">
        <f t="shared" si="7"/>
        <v>0.5</v>
      </c>
      <c r="R67" s="102">
        <f t="shared" si="8"/>
        <v>1</v>
      </c>
      <c r="S67" s="102">
        <f t="shared" si="9"/>
        <v>0</v>
      </c>
      <c r="T67" s="103">
        <f t="shared" si="16"/>
        <v>2.5</v>
      </c>
      <c r="U67" s="100"/>
      <c r="V67" s="112">
        <f t="shared" si="10"/>
        <v>0</v>
      </c>
      <c r="W67" s="111">
        <f t="shared" si="11"/>
        <v>58219</v>
      </c>
      <c r="X67" s="111">
        <f t="shared" si="12"/>
        <v>0</v>
      </c>
      <c r="Y67" s="111">
        <f t="shared" si="13"/>
        <v>23459</v>
      </c>
      <c r="Z67" s="111">
        <f t="shared" si="14"/>
        <v>61161</v>
      </c>
      <c r="AA67" s="113">
        <f t="shared" si="17"/>
        <v>142839</v>
      </c>
      <c r="AB67" s="100"/>
      <c r="AC67" s="107" t="s">
        <v>108</v>
      </c>
      <c r="AD67" s="86">
        <v>54000</v>
      </c>
      <c r="AE67" s="108">
        <v>4000</v>
      </c>
      <c r="AF67" s="109">
        <f t="shared" si="15"/>
        <v>58000</v>
      </c>
      <c r="AG67" s="110">
        <f t="shared" si="18"/>
        <v>7.708302932052373E-3</v>
      </c>
      <c r="AH67" s="100"/>
      <c r="AI67" s="111">
        <f>Dashboard!$S$34*'Employee Allocations'!AG67</f>
        <v>28355.696899790993</v>
      </c>
      <c r="AJ67" s="100"/>
      <c r="AK67" s="100"/>
      <c r="AL67" s="233">
        <f>'KPI Goals-Data Input'!H63</f>
        <v>21040</v>
      </c>
      <c r="AM67" s="179">
        <f>'KPI Goals-Data Input'!S63</f>
        <v>142839</v>
      </c>
      <c r="AN67" s="234">
        <f>'KPI Goals-Data Input'!U63</f>
        <v>171194.69689979099</v>
      </c>
      <c r="AO67" s="205"/>
    </row>
    <row r="68" spans="1:41" ht="16.5" customHeight="1">
      <c r="A68" s="86" t="s">
        <v>124</v>
      </c>
      <c r="B68" s="1"/>
      <c r="C68" s="306"/>
      <c r="D68" s="763"/>
      <c r="E68" s="152" t="s">
        <v>109</v>
      </c>
      <c r="F68" s="144">
        <f>[1]Sheet1!F67</f>
        <v>0</v>
      </c>
      <c r="G68" s="144">
        <f>[1]Sheet1!G67</f>
        <v>1</v>
      </c>
      <c r="H68" s="144">
        <f>[1]Sheet1!H67</f>
        <v>0</v>
      </c>
      <c r="I68" s="144">
        <v>0.5</v>
      </c>
      <c r="J68" s="144">
        <f>[1]Sheet1!J67</f>
        <v>1</v>
      </c>
      <c r="K68" s="144">
        <f>[1]Sheet1!K67</f>
        <v>0</v>
      </c>
      <c r="L68" s="103">
        <f t="shared" si="0"/>
        <v>2.5</v>
      </c>
      <c r="M68" s="139"/>
      <c r="N68" s="102">
        <f t="shared" si="4"/>
        <v>0</v>
      </c>
      <c r="O68" s="102">
        <f t="shared" si="5"/>
        <v>1</v>
      </c>
      <c r="P68" s="102">
        <f t="shared" si="6"/>
        <v>0</v>
      </c>
      <c r="Q68" s="102">
        <f t="shared" si="7"/>
        <v>0.5</v>
      </c>
      <c r="R68" s="102">
        <f t="shared" si="8"/>
        <v>1</v>
      </c>
      <c r="S68" s="102">
        <f t="shared" si="9"/>
        <v>0</v>
      </c>
      <c r="T68" s="103">
        <f t="shared" si="16"/>
        <v>2.5</v>
      </c>
      <c r="U68" s="100"/>
      <c r="V68" s="112">
        <f t="shared" si="10"/>
        <v>0</v>
      </c>
      <c r="W68" s="111">
        <f t="shared" si="11"/>
        <v>58219</v>
      </c>
      <c r="X68" s="111">
        <f t="shared" si="12"/>
        <v>0</v>
      </c>
      <c r="Y68" s="111">
        <f t="shared" si="13"/>
        <v>23459</v>
      </c>
      <c r="Z68" s="111">
        <f t="shared" si="14"/>
        <v>61161</v>
      </c>
      <c r="AA68" s="113">
        <f t="shared" si="17"/>
        <v>142839</v>
      </c>
      <c r="AB68" s="100"/>
      <c r="AC68" s="107" t="s">
        <v>109</v>
      </c>
      <c r="AD68" s="86">
        <v>61811</v>
      </c>
      <c r="AE68" s="108"/>
      <c r="AF68" s="109">
        <f t="shared" si="15"/>
        <v>61811</v>
      </c>
      <c r="AG68" s="110">
        <f t="shared" si="18"/>
        <v>8.2147915953980893E-3</v>
      </c>
      <c r="AH68" s="100"/>
      <c r="AI68" s="111">
        <f>Dashboard!$S$34*'Employee Allocations'!AG68</f>
        <v>30218.861742637604</v>
      </c>
      <c r="AJ68" s="100"/>
      <c r="AK68" s="100"/>
      <c r="AL68" s="233">
        <f>'KPI Goals-Data Input'!H64</f>
        <v>22251.96</v>
      </c>
      <c r="AM68" s="179">
        <f>'KPI Goals-Data Input'!S64</f>
        <v>142839</v>
      </c>
      <c r="AN68" s="234">
        <f>'KPI Goals-Data Input'!U64</f>
        <v>173057.86174263761</v>
      </c>
      <c r="AO68" s="205"/>
    </row>
    <row r="69" spans="1:41" ht="16.5" customHeight="1">
      <c r="A69" s="86" t="s">
        <v>124</v>
      </c>
      <c r="B69" s="1"/>
      <c r="C69" s="306"/>
      <c r="D69" s="763"/>
      <c r="E69" s="152" t="s">
        <v>110</v>
      </c>
      <c r="F69" s="144">
        <f>[1]Sheet1!F68</f>
        <v>0</v>
      </c>
      <c r="G69" s="144">
        <f>[1]Sheet1!G68</f>
        <v>1</v>
      </c>
      <c r="H69" s="144">
        <f>[1]Sheet1!H68</f>
        <v>0</v>
      </c>
      <c r="I69" s="144">
        <f>[1]Sheet1!I68</f>
        <v>0</v>
      </c>
      <c r="J69" s="144">
        <f>[1]Sheet1!J68</f>
        <v>1</v>
      </c>
      <c r="K69" s="144">
        <f>[1]Sheet1!K68</f>
        <v>0</v>
      </c>
      <c r="L69" s="103">
        <f t="shared" si="0"/>
        <v>2</v>
      </c>
      <c r="M69" s="139"/>
      <c r="N69" s="102">
        <f t="shared" si="4"/>
        <v>0</v>
      </c>
      <c r="O69" s="102">
        <f t="shared" si="5"/>
        <v>1</v>
      </c>
      <c r="P69" s="102">
        <f t="shared" si="6"/>
        <v>0</v>
      </c>
      <c r="Q69" s="102">
        <f t="shared" si="7"/>
        <v>0</v>
      </c>
      <c r="R69" s="102">
        <f t="shared" si="8"/>
        <v>1</v>
      </c>
      <c r="S69" s="102">
        <f t="shared" si="9"/>
        <v>0</v>
      </c>
      <c r="T69" s="103">
        <f t="shared" si="16"/>
        <v>2</v>
      </c>
      <c r="U69" s="100"/>
      <c r="V69" s="112">
        <f t="shared" si="10"/>
        <v>0</v>
      </c>
      <c r="W69" s="111">
        <f t="shared" si="11"/>
        <v>58219</v>
      </c>
      <c r="X69" s="111">
        <f t="shared" si="12"/>
        <v>0</v>
      </c>
      <c r="Y69" s="111">
        <f t="shared" si="13"/>
        <v>0</v>
      </c>
      <c r="Z69" s="111">
        <f t="shared" si="14"/>
        <v>61161</v>
      </c>
      <c r="AA69" s="113">
        <f t="shared" si="17"/>
        <v>119380</v>
      </c>
      <c r="AB69" s="100"/>
      <c r="AC69" s="107" t="s">
        <v>110</v>
      </c>
      <c r="AD69" s="86">
        <v>41945</v>
      </c>
      <c r="AE69" s="108"/>
      <c r="AF69" s="109">
        <f t="shared" si="15"/>
        <v>41945</v>
      </c>
      <c r="AG69" s="110">
        <f t="shared" si="18"/>
        <v>5.5745649393954613E-3</v>
      </c>
      <c r="AH69" s="100"/>
      <c r="AI69" s="111">
        <f>Dashboard!$S$34*'Employee Allocations'!AG69</f>
        <v>20506.546663133329</v>
      </c>
      <c r="AJ69" s="100"/>
      <c r="AK69" s="100"/>
      <c r="AL69" s="233">
        <f>'KPI Goals-Data Input'!H65</f>
        <v>18875.25</v>
      </c>
      <c r="AM69" s="179">
        <f>'KPI Goals-Data Input'!S65</f>
        <v>119380</v>
      </c>
      <c r="AN69" s="234">
        <f>'KPI Goals-Data Input'!U65</f>
        <v>139886.54666313334</v>
      </c>
      <c r="AO69" s="205"/>
    </row>
    <row r="70" spans="1:41" ht="16.5" customHeight="1">
      <c r="A70" s="86" t="s">
        <v>124</v>
      </c>
      <c r="B70" s="1"/>
      <c r="C70" s="306"/>
      <c r="D70" s="763"/>
      <c r="E70" s="152" t="s">
        <v>113</v>
      </c>
      <c r="F70" s="144">
        <f>[1]Sheet1!F69</f>
        <v>0</v>
      </c>
      <c r="G70" s="144">
        <f>[1]Sheet1!G69</f>
        <v>1</v>
      </c>
      <c r="H70" s="144">
        <f>[1]Sheet1!H69</f>
        <v>0</v>
      </c>
      <c r="I70" s="144">
        <v>0.5</v>
      </c>
      <c r="J70" s="144">
        <f>[1]Sheet1!J69</f>
        <v>1</v>
      </c>
      <c r="K70" s="144">
        <f>[1]Sheet1!K69</f>
        <v>0</v>
      </c>
      <c r="L70" s="103">
        <f t="shared" si="0"/>
        <v>2.5</v>
      </c>
      <c r="M70" s="139"/>
      <c r="N70" s="102">
        <f t="shared" si="4"/>
        <v>0</v>
      </c>
      <c r="O70" s="102">
        <f t="shared" si="5"/>
        <v>1</v>
      </c>
      <c r="P70" s="102">
        <f t="shared" si="6"/>
        <v>0</v>
      </c>
      <c r="Q70" s="102">
        <f t="shared" si="7"/>
        <v>0.5</v>
      </c>
      <c r="R70" s="102">
        <f t="shared" si="8"/>
        <v>1</v>
      </c>
      <c r="S70" s="102">
        <f t="shared" si="9"/>
        <v>0</v>
      </c>
      <c r="T70" s="103">
        <f t="shared" si="16"/>
        <v>2.5</v>
      </c>
      <c r="U70" s="100"/>
      <c r="V70" s="112">
        <f t="shared" si="10"/>
        <v>0</v>
      </c>
      <c r="W70" s="111">
        <f t="shared" si="11"/>
        <v>58219</v>
      </c>
      <c r="X70" s="111">
        <f t="shared" si="12"/>
        <v>0</v>
      </c>
      <c r="Y70" s="111">
        <f t="shared" si="13"/>
        <v>23459</v>
      </c>
      <c r="Z70" s="111">
        <f t="shared" si="14"/>
        <v>61161</v>
      </c>
      <c r="AA70" s="113">
        <f t="shared" si="17"/>
        <v>142839</v>
      </c>
      <c r="AB70" s="100"/>
      <c r="AC70" s="107" t="s">
        <v>113</v>
      </c>
      <c r="AD70" s="86">
        <v>61599</v>
      </c>
      <c r="AE70" s="108">
        <v>2000</v>
      </c>
      <c r="AF70" s="109">
        <f t="shared" si="15"/>
        <v>63599</v>
      </c>
      <c r="AG70" s="110">
        <f t="shared" si="18"/>
        <v>8.4524199685448078E-3</v>
      </c>
      <c r="AH70" s="100"/>
      <c r="AI70" s="111">
        <f>Dashboard!$S$34*'Employee Allocations'!AG70</f>
        <v>31092.999433272544</v>
      </c>
      <c r="AJ70" s="100"/>
      <c r="AK70" s="100"/>
      <c r="AL70" s="233">
        <f>'KPI Goals-Data Input'!H66</f>
        <v>22975.64</v>
      </c>
      <c r="AM70" s="179">
        <f>'KPI Goals-Data Input'!S66</f>
        <v>142839</v>
      </c>
      <c r="AN70" s="234">
        <f>'KPI Goals-Data Input'!U66</f>
        <v>173931.99943327255</v>
      </c>
      <c r="AO70" s="205"/>
    </row>
    <row r="71" spans="1:41" ht="16.5" customHeight="1">
      <c r="A71" s="86" t="s">
        <v>124</v>
      </c>
      <c r="B71" s="1"/>
      <c r="C71" s="306"/>
      <c r="D71" s="763"/>
      <c r="E71" s="152" t="s">
        <v>114</v>
      </c>
      <c r="F71" s="144">
        <f>[1]Sheet1!F70</f>
        <v>0</v>
      </c>
      <c r="G71" s="144">
        <f>[1]Sheet1!G70</f>
        <v>1</v>
      </c>
      <c r="H71" s="144">
        <f>[1]Sheet1!H70</f>
        <v>0</v>
      </c>
      <c r="I71" s="144">
        <v>0.5</v>
      </c>
      <c r="J71" s="144">
        <f>[1]Sheet1!J70</f>
        <v>1</v>
      </c>
      <c r="K71" s="144">
        <f>[1]Sheet1!K70</f>
        <v>0</v>
      </c>
      <c r="L71" s="103">
        <f t="shared" si="0"/>
        <v>2.5</v>
      </c>
      <c r="M71" s="139"/>
      <c r="N71" s="102">
        <f t="shared" si="4"/>
        <v>0</v>
      </c>
      <c r="O71" s="102">
        <f t="shared" si="5"/>
        <v>1</v>
      </c>
      <c r="P71" s="102">
        <f t="shared" si="6"/>
        <v>0</v>
      </c>
      <c r="Q71" s="102">
        <f t="shared" si="7"/>
        <v>0.5</v>
      </c>
      <c r="R71" s="102">
        <f t="shared" si="8"/>
        <v>1</v>
      </c>
      <c r="S71" s="102">
        <f t="shared" si="9"/>
        <v>0</v>
      </c>
      <c r="T71" s="103">
        <f t="shared" si="16"/>
        <v>2.5</v>
      </c>
      <c r="U71" s="100"/>
      <c r="V71" s="112">
        <f t="shared" si="10"/>
        <v>0</v>
      </c>
      <c r="W71" s="111">
        <f t="shared" si="11"/>
        <v>58219</v>
      </c>
      <c r="X71" s="111">
        <f t="shared" si="12"/>
        <v>0</v>
      </c>
      <c r="Y71" s="111">
        <f t="shared" si="13"/>
        <v>23459</v>
      </c>
      <c r="Z71" s="111">
        <f t="shared" si="14"/>
        <v>61161</v>
      </c>
      <c r="AA71" s="113">
        <f t="shared" si="17"/>
        <v>142839</v>
      </c>
      <c r="AB71" s="100"/>
      <c r="AC71" s="107" t="s">
        <v>114</v>
      </c>
      <c r="AD71" s="86">
        <v>56500</v>
      </c>
      <c r="AE71" s="108">
        <v>4000</v>
      </c>
      <c r="AF71" s="109">
        <f t="shared" si="15"/>
        <v>60500</v>
      </c>
      <c r="AG71" s="110">
        <f t="shared" si="18"/>
        <v>8.0405573687787682E-3</v>
      </c>
      <c r="AH71" s="100"/>
      <c r="AI71" s="111">
        <f>Dashboard!$S$34*'Employee Allocations'!AG71</f>
        <v>29577.925214437157</v>
      </c>
      <c r="AJ71" s="100"/>
      <c r="AK71" s="100"/>
      <c r="AL71" s="233">
        <f>'KPI Goals-Data Input'!H67</f>
        <v>21940</v>
      </c>
      <c r="AM71" s="179">
        <f>'KPI Goals-Data Input'!S67</f>
        <v>142839</v>
      </c>
      <c r="AN71" s="234">
        <f>'KPI Goals-Data Input'!U67</f>
        <v>172416.92521443716</v>
      </c>
      <c r="AO71" s="205"/>
    </row>
    <row r="72" spans="1:41" ht="16.5" customHeight="1">
      <c r="A72" s="86" t="s">
        <v>124</v>
      </c>
      <c r="B72" s="1"/>
      <c r="C72" s="306"/>
      <c r="D72" s="763"/>
      <c r="E72" s="152" t="s">
        <v>115</v>
      </c>
      <c r="F72" s="144">
        <f>[1]Sheet1!F71</f>
        <v>0</v>
      </c>
      <c r="G72" s="144">
        <f>[1]Sheet1!G71</f>
        <v>1</v>
      </c>
      <c r="H72" s="144">
        <f>[1]Sheet1!H71</f>
        <v>0</v>
      </c>
      <c r="I72" s="144">
        <v>0.5</v>
      </c>
      <c r="J72" s="144">
        <f>[1]Sheet1!J71</f>
        <v>1</v>
      </c>
      <c r="K72" s="144">
        <f>[1]Sheet1!K71</f>
        <v>0</v>
      </c>
      <c r="L72" s="103">
        <f t="shared" si="0"/>
        <v>2.5</v>
      </c>
      <c r="M72" s="139"/>
      <c r="N72" s="102">
        <f t="shared" si="4"/>
        <v>0</v>
      </c>
      <c r="O72" s="102">
        <f t="shared" si="5"/>
        <v>1</v>
      </c>
      <c r="P72" s="102">
        <f t="shared" si="6"/>
        <v>0</v>
      </c>
      <c r="Q72" s="102">
        <f t="shared" si="7"/>
        <v>0.5</v>
      </c>
      <c r="R72" s="102">
        <f t="shared" si="8"/>
        <v>1</v>
      </c>
      <c r="S72" s="102">
        <f t="shared" si="9"/>
        <v>0</v>
      </c>
      <c r="T72" s="103">
        <f t="shared" si="16"/>
        <v>2.5</v>
      </c>
      <c r="U72" s="100"/>
      <c r="V72" s="112">
        <f t="shared" si="10"/>
        <v>0</v>
      </c>
      <c r="W72" s="111">
        <f t="shared" si="11"/>
        <v>58219</v>
      </c>
      <c r="X72" s="111">
        <f t="shared" si="12"/>
        <v>0</v>
      </c>
      <c r="Y72" s="111">
        <f t="shared" si="13"/>
        <v>23459</v>
      </c>
      <c r="Z72" s="111">
        <f t="shared" si="14"/>
        <v>61161</v>
      </c>
      <c r="AA72" s="113">
        <f t="shared" si="17"/>
        <v>142839</v>
      </c>
      <c r="AB72" s="100"/>
      <c r="AC72" s="107" t="s">
        <v>115</v>
      </c>
      <c r="AD72" s="86">
        <v>54304</v>
      </c>
      <c r="AE72" s="108">
        <v>2000</v>
      </c>
      <c r="AF72" s="109">
        <f t="shared" si="15"/>
        <v>56304</v>
      </c>
      <c r="AG72" s="110">
        <f t="shared" si="18"/>
        <v>7.4829015221771862E-3</v>
      </c>
      <c r="AH72" s="100"/>
      <c r="AI72" s="111">
        <f>Dashboard!$S$34*'Employee Allocations'!AG72</f>
        <v>27526.537211135037</v>
      </c>
      <c r="AJ72" s="100"/>
      <c r="AK72" s="100"/>
      <c r="AL72" s="233">
        <f>'KPI Goals-Data Input'!H68</f>
        <v>20349.439999999999</v>
      </c>
      <c r="AM72" s="179">
        <f>'KPI Goals-Data Input'!S68</f>
        <v>142839</v>
      </c>
      <c r="AN72" s="234">
        <f>'KPI Goals-Data Input'!U68</f>
        <v>170365.53721113503</v>
      </c>
      <c r="AO72" s="205"/>
    </row>
    <row r="73" spans="1:41" ht="16.5" customHeight="1" thickBot="1">
      <c r="A73" s="86" t="s">
        <v>124</v>
      </c>
      <c r="B73" s="1"/>
      <c r="C73" s="306"/>
      <c r="D73" s="764"/>
      <c r="E73" s="152" t="s">
        <v>117</v>
      </c>
      <c r="F73" s="689">
        <f>[1]Sheet1!F72</f>
        <v>0</v>
      </c>
      <c r="G73" s="689">
        <f>[1]Sheet1!G72</f>
        <v>1</v>
      </c>
      <c r="H73" s="689">
        <f>[1]Sheet1!H72</f>
        <v>0</v>
      </c>
      <c r="I73" s="689">
        <v>0.5</v>
      </c>
      <c r="J73" s="689">
        <f>[1]Sheet1!J72</f>
        <v>1</v>
      </c>
      <c r="K73" s="689">
        <f>[1]Sheet1!K72</f>
        <v>0</v>
      </c>
      <c r="L73" s="114">
        <f t="shared" si="0"/>
        <v>2.5</v>
      </c>
      <c r="M73" s="139"/>
      <c r="N73" s="102">
        <f t="shared" si="4"/>
        <v>0</v>
      </c>
      <c r="O73" s="102">
        <f t="shared" si="5"/>
        <v>1</v>
      </c>
      <c r="P73" s="102">
        <f t="shared" si="6"/>
        <v>0</v>
      </c>
      <c r="Q73" s="102">
        <f t="shared" si="7"/>
        <v>0.5</v>
      </c>
      <c r="R73" s="102">
        <f t="shared" si="8"/>
        <v>1</v>
      </c>
      <c r="S73" s="102">
        <f t="shared" si="9"/>
        <v>0</v>
      </c>
      <c r="T73" s="103">
        <f t="shared" si="16"/>
        <v>2.5</v>
      </c>
      <c r="U73" s="100"/>
      <c r="V73" s="112">
        <f t="shared" si="10"/>
        <v>0</v>
      </c>
      <c r="W73" s="111">
        <f t="shared" si="11"/>
        <v>58219</v>
      </c>
      <c r="X73" s="111">
        <f t="shared" si="12"/>
        <v>0</v>
      </c>
      <c r="Y73" s="111">
        <f t="shared" si="13"/>
        <v>23459</v>
      </c>
      <c r="Z73" s="111">
        <f t="shared" si="14"/>
        <v>61161</v>
      </c>
      <c r="AA73" s="113">
        <f t="shared" si="17"/>
        <v>142839</v>
      </c>
      <c r="AB73" s="100"/>
      <c r="AC73" s="107" t="s">
        <v>117</v>
      </c>
      <c r="AD73" s="86">
        <v>52638</v>
      </c>
      <c r="AE73" s="108">
        <v>1000</v>
      </c>
      <c r="AF73" s="109">
        <f t="shared" si="15"/>
        <v>53638</v>
      </c>
      <c r="AG73" s="110">
        <f t="shared" si="18"/>
        <v>7.1285853908521586E-3</v>
      </c>
      <c r="AH73" s="100"/>
      <c r="AI73" s="111">
        <f>Dashboard!$S$34*'Employee Allocations'!AG73</f>
        <v>26223.152936396371</v>
      </c>
      <c r="AJ73" s="100"/>
      <c r="AK73" s="100"/>
      <c r="AL73" s="238">
        <f>'KPI Goals-Data Input'!H69</f>
        <v>19349.68</v>
      </c>
      <c r="AM73" s="239">
        <f>'KPI Goals-Data Input'!S69</f>
        <v>142839</v>
      </c>
      <c r="AN73" s="240">
        <f>'KPI Goals-Data Input'!U69</f>
        <v>169062.15293639636</v>
      </c>
      <c r="AO73" s="205"/>
    </row>
    <row r="74" spans="1:41" ht="16.5" customHeight="1">
      <c r="A74" s="86" t="s">
        <v>126</v>
      </c>
      <c r="B74" s="1"/>
      <c r="C74" s="306"/>
      <c r="D74" s="765" t="s">
        <v>238</v>
      </c>
      <c r="E74" s="156" t="s">
        <v>39</v>
      </c>
      <c r="F74" s="690">
        <v>0</v>
      </c>
      <c r="G74" s="690">
        <f>[1]Sheet1!G73</f>
        <v>1</v>
      </c>
      <c r="H74" s="690">
        <f>[1]Sheet1!H73</f>
        <v>0</v>
      </c>
      <c r="I74" s="690">
        <v>10</v>
      </c>
      <c r="J74" s="690">
        <f>[1]Sheet1!J73</f>
        <v>0</v>
      </c>
      <c r="K74" s="690">
        <f>[1]Sheet1!K73</f>
        <v>0</v>
      </c>
      <c r="L74" s="155">
        <f t="shared" si="0"/>
        <v>11</v>
      </c>
      <c r="M74" s="139"/>
      <c r="N74" s="102">
        <f t="shared" si="4"/>
        <v>0</v>
      </c>
      <c r="O74" s="102">
        <f t="shared" si="5"/>
        <v>1</v>
      </c>
      <c r="P74" s="102">
        <f t="shared" si="6"/>
        <v>0</v>
      </c>
      <c r="Q74" s="102">
        <f t="shared" si="7"/>
        <v>10</v>
      </c>
      <c r="R74" s="102">
        <f t="shared" si="8"/>
        <v>0</v>
      </c>
      <c r="S74" s="102">
        <f t="shared" si="9"/>
        <v>0</v>
      </c>
      <c r="T74" s="103">
        <f t="shared" si="16"/>
        <v>11</v>
      </c>
      <c r="U74" s="100"/>
      <c r="V74" s="634">
        <f>$V$5*N74</f>
        <v>0</v>
      </c>
      <c r="W74" s="635">
        <f t="shared" ref="W74:W77" si="19">$W$5*O74</f>
        <v>65773</v>
      </c>
      <c r="X74" s="635">
        <f t="shared" ref="X74:X77" si="20">$X$5*P74</f>
        <v>0</v>
      </c>
      <c r="Y74" s="635">
        <f t="shared" ref="Y74:Y77" si="21">$Y$5*Q74</f>
        <v>528090</v>
      </c>
      <c r="Z74" s="635">
        <f t="shared" ref="Z74:Z77" si="22">$Z$5*R74</f>
        <v>0</v>
      </c>
      <c r="AA74" s="636">
        <f t="shared" si="17"/>
        <v>593863</v>
      </c>
      <c r="AB74" s="100"/>
      <c r="AC74" s="107" t="s">
        <v>39</v>
      </c>
      <c r="AD74" s="86">
        <v>360209</v>
      </c>
      <c r="AE74" s="108">
        <v>3000</v>
      </c>
      <c r="AF74" s="109">
        <f t="shared" si="15"/>
        <v>363209</v>
      </c>
      <c r="AG74" s="110">
        <f t="shared" si="18"/>
        <v>4.8271120683582934E-2</v>
      </c>
      <c r="AH74" s="100"/>
      <c r="AI74" s="111">
        <f>Dashboard!$S$34*'Employee Allocations'!AG74</f>
        <v>177569.72957372735</v>
      </c>
      <c r="AJ74" s="100"/>
      <c r="AK74" s="100"/>
      <c r="AL74" s="244">
        <f>'KPI Goals-Data Input'!H70</f>
        <v>29744.372727272726</v>
      </c>
      <c r="AM74" s="245">
        <f>'KPI Goals-Data Input'!S70</f>
        <v>593863</v>
      </c>
      <c r="AN74" s="246">
        <f>'KPI Goals-Data Input'!U70</f>
        <v>771432.72957372735</v>
      </c>
      <c r="AO74" s="205"/>
    </row>
    <row r="75" spans="1:41" ht="16.5" customHeight="1">
      <c r="A75" s="86" t="s">
        <v>126</v>
      </c>
      <c r="B75" s="1"/>
      <c r="C75" s="306"/>
      <c r="D75" s="766"/>
      <c r="E75" s="153" t="s">
        <v>53</v>
      </c>
      <c r="F75" s="144">
        <v>0</v>
      </c>
      <c r="G75" s="144">
        <f>[1]Sheet1!G74</f>
        <v>1</v>
      </c>
      <c r="H75" s="144">
        <f>[1]Sheet1!H74</f>
        <v>0</v>
      </c>
      <c r="I75" s="144">
        <v>8</v>
      </c>
      <c r="J75" s="144">
        <f>[1]Sheet1!J74</f>
        <v>0</v>
      </c>
      <c r="K75" s="144">
        <f>[1]Sheet1!K74</f>
        <v>0</v>
      </c>
      <c r="L75" s="103">
        <f t="shared" si="0"/>
        <v>9</v>
      </c>
      <c r="M75" s="139"/>
      <c r="N75" s="102">
        <f t="shared" si="4"/>
        <v>0</v>
      </c>
      <c r="O75" s="102">
        <f t="shared" si="5"/>
        <v>1</v>
      </c>
      <c r="P75" s="102">
        <f t="shared" si="6"/>
        <v>0</v>
      </c>
      <c r="Q75" s="102">
        <f t="shared" si="7"/>
        <v>8</v>
      </c>
      <c r="R75" s="102">
        <f t="shared" si="8"/>
        <v>0</v>
      </c>
      <c r="S75" s="102">
        <f t="shared" si="9"/>
        <v>0</v>
      </c>
      <c r="T75" s="103">
        <f t="shared" si="16"/>
        <v>9</v>
      </c>
      <c r="U75" s="100"/>
      <c r="V75" s="634">
        <f t="shared" ref="V75:V77" si="23">$V$5*N75</f>
        <v>0</v>
      </c>
      <c r="W75" s="635">
        <f t="shared" si="19"/>
        <v>65773</v>
      </c>
      <c r="X75" s="635">
        <f t="shared" si="20"/>
        <v>0</v>
      </c>
      <c r="Y75" s="635">
        <f t="shared" si="21"/>
        <v>422472</v>
      </c>
      <c r="Z75" s="635">
        <f t="shared" si="22"/>
        <v>0</v>
      </c>
      <c r="AA75" s="636">
        <f t="shared" si="17"/>
        <v>488245</v>
      </c>
      <c r="AB75" s="100"/>
      <c r="AC75" s="107" t="s">
        <v>53</v>
      </c>
      <c r="AD75" s="86">
        <v>289309</v>
      </c>
      <c r="AE75" s="108">
        <v>2000</v>
      </c>
      <c r="AF75" s="109">
        <f t="shared" si="15"/>
        <v>291309</v>
      </c>
      <c r="AG75" s="110">
        <f t="shared" si="18"/>
        <v>3.8715483083331802E-2</v>
      </c>
      <c r="AH75" s="100"/>
      <c r="AI75" s="111">
        <f>Dashboard!$S$34*'Employee Allocations'!AG75</f>
        <v>142418.44324450369</v>
      </c>
      <c r="AJ75" s="100"/>
      <c r="AK75" s="100"/>
      <c r="AL75" s="233">
        <f>'KPI Goals-Data Input'!H71</f>
        <v>29153.12222222222</v>
      </c>
      <c r="AM75" s="179">
        <f>'KPI Goals-Data Input'!S71</f>
        <v>488245</v>
      </c>
      <c r="AN75" s="234">
        <f>'KPI Goals-Data Input'!U71</f>
        <v>630663.44324450369</v>
      </c>
      <c r="AO75" s="205"/>
    </row>
    <row r="76" spans="1:41" ht="16.5" customHeight="1">
      <c r="A76" s="86" t="s">
        <v>126</v>
      </c>
      <c r="B76" s="1"/>
      <c r="C76" s="306"/>
      <c r="D76" s="766"/>
      <c r="E76" s="153" t="s">
        <v>58</v>
      </c>
      <c r="F76" s="144">
        <v>0</v>
      </c>
      <c r="G76" s="144">
        <f>[1]Sheet1!G75</f>
        <v>1</v>
      </c>
      <c r="H76" s="144">
        <f>[1]Sheet1!H75</f>
        <v>0</v>
      </c>
      <c r="I76" s="144">
        <v>7</v>
      </c>
      <c r="J76" s="144">
        <f>[1]Sheet1!J75</f>
        <v>0</v>
      </c>
      <c r="K76" s="144">
        <f>[1]Sheet1!K75</f>
        <v>0</v>
      </c>
      <c r="L76" s="103">
        <f t="shared" si="0"/>
        <v>8</v>
      </c>
      <c r="M76" s="139"/>
      <c r="N76" s="102">
        <f t="shared" si="4"/>
        <v>0</v>
      </c>
      <c r="O76" s="102">
        <f t="shared" si="5"/>
        <v>1</v>
      </c>
      <c r="P76" s="102">
        <f t="shared" si="6"/>
        <v>0</v>
      </c>
      <c r="Q76" s="102">
        <f t="shared" si="7"/>
        <v>7</v>
      </c>
      <c r="R76" s="102">
        <f t="shared" si="8"/>
        <v>0</v>
      </c>
      <c r="S76" s="102">
        <f t="shared" si="9"/>
        <v>0</v>
      </c>
      <c r="T76" s="103">
        <f t="shared" si="16"/>
        <v>8</v>
      </c>
      <c r="U76" s="100"/>
      <c r="V76" s="634">
        <f t="shared" si="23"/>
        <v>0</v>
      </c>
      <c r="W76" s="635">
        <f t="shared" si="19"/>
        <v>65773</v>
      </c>
      <c r="X76" s="635">
        <f t="shared" si="20"/>
        <v>0</v>
      </c>
      <c r="Y76" s="635">
        <f t="shared" si="21"/>
        <v>369663</v>
      </c>
      <c r="Z76" s="635">
        <f t="shared" si="22"/>
        <v>0</v>
      </c>
      <c r="AA76" s="636">
        <f t="shared" si="17"/>
        <v>435436</v>
      </c>
      <c r="AB76" s="100"/>
      <c r="AC76" s="107" t="s">
        <v>58</v>
      </c>
      <c r="AD76" s="86">
        <v>242440</v>
      </c>
      <c r="AE76" s="108">
        <v>9000</v>
      </c>
      <c r="AF76" s="109">
        <f t="shared" si="15"/>
        <v>251440</v>
      </c>
      <c r="AG76" s="110">
        <f t="shared" si="18"/>
        <v>3.3416822228193942E-2</v>
      </c>
      <c r="AH76" s="100"/>
      <c r="AI76" s="111">
        <f>Dashboard!$S$34*'Employee Allocations'!AG76</f>
        <v>122926.83497385254</v>
      </c>
      <c r="AJ76" s="100"/>
      <c r="AK76" s="100"/>
      <c r="AL76" s="233">
        <f>'KPI Goals-Data Input'!H72</f>
        <v>28399.5</v>
      </c>
      <c r="AM76" s="179">
        <f>'KPI Goals-Data Input'!S72</f>
        <v>435436</v>
      </c>
      <c r="AN76" s="234">
        <f>'KPI Goals-Data Input'!U72</f>
        <v>558362.8349738525</v>
      </c>
      <c r="AO76" s="205"/>
    </row>
    <row r="77" spans="1:41" ht="16.5" customHeight="1">
      <c r="A77" s="86" t="s">
        <v>126</v>
      </c>
      <c r="B77" s="1"/>
      <c r="C77" s="306"/>
      <c r="D77" s="766"/>
      <c r="E77" s="153" t="s">
        <v>60</v>
      </c>
      <c r="F77" s="144">
        <v>0</v>
      </c>
      <c r="G77" s="144">
        <f>[1]Sheet1!G76</f>
        <v>1</v>
      </c>
      <c r="H77" s="144">
        <f>[1]Sheet1!H76</f>
        <v>0</v>
      </c>
      <c r="I77" s="144">
        <v>5</v>
      </c>
      <c r="J77" s="144">
        <f>[1]Sheet1!J76</f>
        <v>0</v>
      </c>
      <c r="K77" s="144">
        <f>[1]Sheet1!K76</f>
        <v>0</v>
      </c>
      <c r="L77" s="103">
        <f t="shared" si="0"/>
        <v>6</v>
      </c>
      <c r="M77" s="139"/>
      <c r="N77" s="102">
        <f t="shared" si="4"/>
        <v>0</v>
      </c>
      <c r="O77" s="102">
        <f t="shared" si="5"/>
        <v>1</v>
      </c>
      <c r="P77" s="102">
        <f t="shared" si="6"/>
        <v>0</v>
      </c>
      <c r="Q77" s="102">
        <f t="shared" si="7"/>
        <v>5</v>
      </c>
      <c r="R77" s="102">
        <f t="shared" si="8"/>
        <v>0</v>
      </c>
      <c r="S77" s="102">
        <f t="shared" si="9"/>
        <v>0</v>
      </c>
      <c r="T77" s="103">
        <f t="shared" si="16"/>
        <v>6</v>
      </c>
      <c r="U77" s="100"/>
      <c r="V77" s="634">
        <f t="shared" si="23"/>
        <v>0</v>
      </c>
      <c r="W77" s="635">
        <f t="shared" si="19"/>
        <v>65773</v>
      </c>
      <c r="X77" s="635">
        <f t="shared" si="20"/>
        <v>0</v>
      </c>
      <c r="Y77" s="635">
        <f t="shared" si="21"/>
        <v>264045</v>
      </c>
      <c r="Z77" s="635">
        <f t="shared" si="22"/>
        <v>0</v>
      </c>
      <c r="AA77" s="636">
        <f t="shared" si="17"/>
        <v>329818</v>
      </c>
      <c r="AB77" s="100"/>
      <c r="AC77" s="107" t="s">
        <v>60</v>
      </c>
      <c r="AD77" s="86">
        <v>182752</v>
      </c>
      <c r="AE77" s="108"/>
      <c r="AF77" s="109">
        <f t="shared" si="15"/>
        <v>182752</v>
      </c>
      <c r="AG77" s="110">
        <f t="shared" si="18"/>
        <v>2.4288065128248885E-2</v>
      </c>
      <c r="AH77" s="100"/>
      <c r="AI77" s="111">
        <f>Dashboard!$S$34*'Employee Allocations'!AG77</f>
        <v>89345.867583286279</v>
      </c>
      <c r="AJ77" s="100"/>
      <c r="AK77" s="100"/>
      <c r="AL77" s="233">
        <f>'KPI Goals-Data Input'!H73</f>
        <v>27412.799999999999</v>
      </c>
      <c r="AM77" s="179">
        <f>'KPI Goals-Data Input'!S73</f>
        <v>329818</v>
      </c>
      <c r="AN77" s="234">
        <f>'KPI Goals-Data Input'!U73</f>
        <v>419163.86758328625</v>
      </c>
      <c r="AO77" s="205"/>
    </row>
    <row r="78" spans="1:41" ht="16.5" customHeight="1">
      <c r="A78" s="86" t="s">
        <v>126</v>
      </c>
      <c r="B78" s="1"/>
      <c r="C78" s="306"/>
      <c r="D78" s="766"/>
      <c r="E78" s="153" t="s">
        <v>61</v>
      </c>
      <c r="F78" s="144">
        <v>0</v>
      </c>
      <c r="G78" s="144">
        <f>[1]Sheet1!G77</f>
        <v>1</v>
      </c>
      <c r="H78" s="144">
        <f>[1]Sheet1!H77</f>
        <v>0</v>
      </c>
      <c r="I78" s="144">
        <v>10</v>
      </c>
      <c r="J78" s="144">
        <f>[1]Sheet1!J77</f>
        <v>0</v>
      </c>
      <c r="K78" s="144">
        <f>[1]Sheet1!K77</f>
        <v>0</v>
      </c>
      <c r="L78" s="103">
        <f t="shared" ref="L78:L103" si="24">SUM(F78:K78)</f>
        <v>11</v>
      </c>
      <c r="M78" s="139"/>
      <c r="N78" s="102">
        <f t="shared" si="4"/>
        <v>0</v>
      </c>
      <c r="O78" s="102">
        <f t="shared" si="5"/>
        <v>1</v>
      </c>
      <c r="P78" s="102">
        <f t="shared" si="6"/>
        <v>0</v>
      </c>
      <c r="Q78" s="102">
        <f t="shared" si="7"/>
        <v>10</v>
      </c>
      <c r="R78" s="102">
        <f t="shared" si="8"/>
        <v>0</v>
      </c>
      <c r="S78" s="102">
        <f t="shared" si="9"/>
        <v>0</v>
      </c>
      <c r="T78" s="103">
        <f t="shared" ref="T78:T103" si="25">SUM(N78:S78)</f>
        <v>11</v>
      </c>
      <c r="U78" s="100"/>
      <c r="V78" s="634">
        <f t="shared" ref="V78:V81" si="26">$V$5*N78</f>
        <v>0</v>
      </c>
      <c r="W78" s="635">
        <f t="shared" ref="W78:W81" si="27">$W$5*O78</f>
        <v>65773</v>
      </c>
      <c r="X78" s="635">
        <f t="shared" ref="X78:X81" si="28">$X$5*P78</f>
        <v>0</v>
      </c>
      <c r="Y78" s="635">
        <f t="shared" ref="Y78:Y81" si="29">$Y$5*Q78</f>
        <v>528090</v>
      </c>
      <c r="Z78" s="635">
        <f t="shared" ref="Z78:Z80" si="30">$Z$5*R78</f>
        <v>0</v>
      </c>
      <c r="AA78" s="636">
        <f t="shared" ref="AA78:AA102" si="31">SUM(V78:Z78)</f>
        <v>593863</v>
      </c>
      <c r="AB78" s="100"/>
      <c r="AC78" s="107" t="s">
        <v>61</v>
      </c>
      <c r="AD78" s="86">
        <v>342568</v>
      </c>
      <c r="AE78" s="108"/>
      <c r="AF78" s="109">
        <f t="shared" si="15"/>
        <v>342568</v>
      </c>
      <c r="AG78" s="110">
        <f t="shared" ref="AG78:AG92" si="32">AF78/$AF$93</f>
        <v>4.5527895152195123E-2</v>
      </c>
      <c r="AH78" s="100"/>
      <c r="AI78" s="111">
        <f>Dashboard!$S$34*'Employee Allocations'!AG78</f>
        <v>167478.52371668277</v>
      </c>
      <c r="AJ78" s="100"/>
      <c r="AK78" s="100"/>
      <c r="AL78" s="233">
        <f>'KPI Goals-Data Input'!H74</f>
        <v>28028.290909090909</v>
      </c>
      <c r="AM78" s="179">
        <f>'KPI Goals-Data Input'!S74</f>
        <v>593863</v>
      </c>
      <c r="AN78" s="234">
        <f>'KPI Goals-Data Input'!U74</f>
        <v>761341.5237166828</v>
      </c>
      <c r="AO78" s="205"/>
    </row>
    <row r="79" spans="1:41" ht="16.5" customHeight="1">
      <c r="A79" s="86" t="s">
        <v>126</v>
      </c>
      <c r="B79" s="1"/>
      <c r="C79" s="306"/>
      <c r="D79" s="766"/>
      <c r="E79" s="153" t="s">
        <v>100</v>
      </c>
      <c r="F79" s="144">
        <v>0</v>
      </c>
      <c r="G79" s="144">
        <f>[1]Sheet1!G78</f>
        <v>1</v>
      </c>
      <c r="H79" s="144">
        <f>[1]Sheet1!H78</f>
        <v>0</v>
      </c>
      <c r="I79" s="144">
        <v>9</v>
      </c>
      <c r="J79" s="144">
        <f>[1]Sheet1!J78</f>
        <v>0</v>
      </c>
      <c r="K79" s="144">
        <f>[1]Sheet1!K78</f>
        <v>0</v>
      </c>
      <c r="L79" s="103">
        <f t="shared" si="24"/>
        <v>10</v>
      </c>
      <c r="M79" s="139"/>
      <c r="N79" s="102">
        <f t="shared" ref="N79:N103" si="33">F79*$N$5</f>
        <v>0</v>
      </c>
      <c r="O79" s="102">
        <f t="shared" ref="O79:O103" si="34">G79*$O$5</f>
        <v>1</v>
      </c>
      <c r="P79" s="102">
        <f t="shared" ref="P79:P103" si="35">H79*$P$5</f>
        <v>0</v>
      </c>
      <c r="Q79" s="102">
        <f t="shared" ref="Q79:Q103" si="36">I79*$Q$5</f>
        <v>9</v>
      </c>
      <c r="R79" s="102">
        <f t="shared" ref="R79:R103" si="37">J79*$R$5</f>
        <v>0</v>
      </c>
      <c r="S79" s="102">
        <f t="shared" ref="S79:S103" si="38">K79*$S$5</f>
        <v>0</v>
      </c>
      <c r="T79" s="103">
        <f t="shared" si="25"/>
        <v>10</v>
      </c>
      <c r="U79" s="100"/>
      <c r="V79" s="634">
        <f t="shared" si="26"/>
        <v>0</v>
      </c>
      <c r="W79" s="635">
        <f t="shared" si="27"/>
        <v>65773</v>
      </c>
      <c r="X79" s="635">
        <f t="shared" si="28"/>
        <v>0</v>
      </c>
      <c r="Y79" s="635">
        <f t="shared" si="29"/>
        <v>475281</v>
      </c>
      <c r="Z79" s="635">
        <f t="shared" si="30"/>
        <v>0</v>
      </c>
      <c r="AA79" s="636">
        <f t="shared" si="31"/>
        <v>541054</v>
      </c>
      <c r="AB79" s="100"/>
      <c r="AC79" s="107" t="s">
        <v>100</v>
      </c>
      <c r="AD79" s="86">
        <v>314941</v>
      </c>
      <c r="AE79" s="108">
        <v>1000</v>
      </c>
      <c r="AF79" s="109">
        <f t="shared" ref="AF79:AF91" si="39">AE79+AD79</f>
        <v>315941</v>
      </c>
      <c r="AG79" s="110">
        <f t="shared" si="32"/>
        <v>4.198911959750963E-2</v>
      </c>
      <c r="AH79" s="100"/>
      <c r="AI79" s="111">
        <f>Dashboard!$S$34*'Employee Allocations'!AG79</f>
        <v>154460.81438304941</v>
      </c>
      <c r="AJ79" s="100"/>
      <c r="AK79" s="100"/>
      <c r="AL79" s="233">
        <f>'KPI Goals-Data Input'!H75</f>
        <v>28444.690000000002</v>
      </c>
      <c r="AM79" s="179">
        <f>'KPI Goals-Data Input'!S75</f>
        <v>541054</v>
      </c>
      <c r="AN79" s="234">
        <f>'KPI Goals-Data Input'!U75</f>
        <v>695514.81438304938</v>
      </c>
      <c r="AO79" s="205"/>
    </row>
    <row r="80" spans="1:41" ht="16.5" customHeight="1">
      <c r="A80" s="86" t="s">
        <v>126</v>
      </c>
      <c r="B80" s="1"/>
      <c r="C80" s="306"/>
      <c r="D80" s="766"/>
      <c r="E80" s="153" t="s">
        <v>101</v>
      </c>
      <c r="F80" s="144">
        <v>0</v>
      </c>
      <c r="G80" s="144">
        <f>[1]Sheet1!G79</f>
        <v>1</v>
      </c>
      <c r="H80" s="144">
        <f>[1]Sheet1!H79</f>
        <v>0</v>
      </c>
      <c r="I80" s="144">
        <v>8</v>
      </c>
      <c r="J80" s="144">
        <f>[1]Sheet1!J79</f>
        <v>0</v>
      </c>
      <c r="K80" s="144">
        <f>[1]Sheet1!K79</f>
        <v>0</v>
      </c>
      <c r="L80" s="103">
        <f t="shared" si="24"/>
        <v>9</v>
      </c>
      <c r="M80" s="139"/>
      <c r="N80" s="102">
        <f t="shared" si="33"/>
        <v>0</v>
      </c>
      <c r="O80" s="102">
        <f t="shared" si="34"/>
        <v>1</v>
      </c>
      <c r="P80" s="102">
        <f t="shared" si="35"/>
        <v>0</v>
      </c>
      <c r="Q80" s="102">
        <f t="shared" si="36"/>
        <v>8</v>
      </c>
      <c r="R80" s="102">
        <f t="shared" si="37"/>
        <v>0</v>
      </c>
      <c r="S80" s="102">
        <f t="shared" si="38"/>
        <v>0</v>
      </c>
      <c r="T80" s="103">
        <f t="shared" si="25"/>
        <v>9</v>
      </c>
      <c r="U80" s="100"/>
      <c r="V80" s="634">
        <f t="shared" si="26"/>
        <v>0</v>
      </c>
      <c r="W80" s="635">
        <f t="shared" si="27"/>
        <v>65773</v>
      </c>
      <c r="X80" s="635">
        <f t="shared" si="28"/>
        <v>0</v>
      </c>
      <c r="Y80" s="635">
        <f t="shared" si="29"/>
        <v>422472</v>
      </c>
      <c r="Z80" s="635">
        <f t="shared" si="30"/>
        <v>0</v>
      </c>
      <c r="AA80" s="636">
        <f t="shared" si="31"/>
        <v>488245</v>
      </c>
      <c r="AB80" s="100"/>
      <c r="AC80" s="107" t="s">
        <v>101</v>
      </c>
      <c r="AD80" s="86">
        <v>265000</v>
      </c>
      <c r="AE80" s="108"/>
      <c r="AF80" s="109">
        <f t="shared" si="39"/>
        <v>265000</v>
      </c>
      <c r="AG80" s="110">
        <f t="shared" si="32"/>
        <v>3.5218970292997913E-2</v>
      </c>
      <c r="AH80" s="100"/>
      <c r="AI80" s="111">
        <f>Dashboard!$S$34*'Employee Allocations'!AG80</f>
        <v>129556.20135249334</v>
      </c>
      <c r="AJ80" s="100"/>
      <c r="AK80" s="100"/>
      <c r="AL80" s="233">
        <f>'KPI Goals-Data Input'!H76</f>
        <v>26500</v>
      </c>
      <c r="AM80" s="179">
        <f>'KPI Goals-Data Input'!S76</f>
        <v>488245</v>
      </c>
      <c r="AN80" s="234">
        <f>'KPI Goals-Data Input'!U76</f>
        <v>617801.20135249337</v>
      </c>
      <c r="AO80" s="205"/>
    </row>
    <row r="81" spans="1:41" ht="16.5" customHeight="1" thickBot="1">
      <c r="A81" s="86" t="s">
        <v>126</v>
      </c>
      <c r="B81" s="1"/>
      <c r="C81" s="306"/>
      <c r="D81" s="767"/>
      <c r="E81" s="157" t="s">
        <v>112</v>
      </c>
      <c r="F81" s="691">
        <v>0</v>
      </c>
      <c r="G81" s="691">
        <f>[1]Sheet1!G80</f>
        <v>1</v>
      </c>
      <c r="H81" s="691">
        <f>[1]Sheet1!H80</f>
        <v>0</v>
      </c>
      <c r="I81" s="691">
        <v>9.5</v>
      </c>
      <c r="J81" s="691">
        <f>[1]Sheet1!J80</f>
        <v>0</v>
      </c>
      <c r="K81" s="691">
        <f>[1]Sheet1!K80</f>
        <v>0</v>
      </c>
      <c r="L81" s="143">
        <f t="shared" si="24"/>
        <v>10.5</v>
      </c>
      <c r="M81" s="139"/>
      <c r="N81" s="102">
        <f t="shared" si="33"/>
        <v>0</v>
      </c>
      <c r="O81" s="102">
        <f t="shared" si="34"/>
        <v>1</v>
      </c>
      <c r="P81" s="102">
        <f t="shared" si="35"/>
        <v>0</v>
      </c>
      <c r="Q81" s="102">
        <f t="shared" si="36"/>
        <v>9.5</v>
      </c>
      <c r="R81" s="102">
        <f t="shared" si="37"/>
        <v>0</v>
      </c>
      <c r="S81" s="102">
        <f t="shared" si="38"/>
        <v>0</v>
      </c>
      <c r="T81" s="103">
        <f t="shared" si="25"/>
        <v>10.5</v>
      </c>
      <c r="U81" s="100"/>
      <c r="V81" s="634">
        <f t="shared" si="26"/>
        <v>0</v>
      </c>
      <c r="W81" s="635">
        <f t="shared" si="27"/>
        <v>65773</v>
      </c>
      <c r="X81" s="635">
        <f t="shared" si="28"/>
        <v>0</v>
      </c>
      <c r="Y81" s="635">
        <f t="shared" si="29"/>
        <v>501685.5</v>
      </c>
      <c r="Z81" s="635">
        <f>$Z$5*R81</f>
        <v>0</v>
      </c>
      <c r="AA81" s="636">
        <f t="shared" si="31"/>
        <v>567458.5</v>
      </c>
      <c r="AB81" s="100"/>
      <c r="AC81" s="107" t="s">
        <v>112</v>
      </c>
      <c r="AD81" s="86">
        <v>323311</v>
      </c>
      <c r="AE81" s="108">
        <v>9000</v>
      </c>
      <c r="AF81" s="109">
        <f t="shared" si="39"/>
        <v>332311</v>
      </c>
      <c r="AG81" s="110">
        <f t="shared" si="32"/>
        <v>4.4164721649194071E-2</v>
      </c>
      <c r="AH81" s="100"/>
      <c r="AI81" s="111">
        <f>Dashboard!$S$34*'Employee Allocations'!AG81</f>
        <v>162463.96538735251</v>
      </c>
      <c r="AJ81" s="100"/>
      <c r="AK81" s="100"/>
      <c r="AL81" s="235">
        <f>'KPI Goals-Data Input'!H77</f>
        <v>28569.514285714289</v>
      </c>
      <c r="AM81" s="236">
        <f>'KPI Goals-Data Input'!S77</f>
        <v>567458.5</v>
      </c>
      <c r="AN81" s="237">
        <f>'KPI Goals-Data Input'!U77</f>
        <v>729922.46538735251</v>
      </c>
      <c r="AO81" s="205"/>
    </row>
    <row r="82" spans="1:41" ht="16.5" customHeight="1">
      <c r="A82" s="86" t="s">
        <v>125</v>
      </c>
      <c r="B82" s="1"/>
      <c r="C82" s="306"/>
      <c r="D82" s="768" t="s">
        <v>237</v>
      </c>
      <c r="E82" s="692" t="s">
        <v>43</v>
      </c>
      <c r="F82" s="690">
        <v>0</v>
      </c>
      <c r="G82" s="690">
        <f>[1]Sheet1!G81</f>
        <v>1</v>
      </c>
      <c r="H82" s="690">
        <f>[1]Sheet1!H81</f>
        <v>1</v>
      </c>
      <c r="I82" s="690">
        <f>[1]Sheet1!I81</f>
        <v>4</v>
      </c>
      <c r="J82" s="690">
        <f>[1]Sheet1!J81</f>
        <v>0</v>
      </c>
      <c r="K82" s="690">
        <f>[1]Sheet1!K81</f>
        <v>0</v>
      </c>
      <c r="L82" s="155">
        <f t="shared" si="24"/>
        <v>6</v>
      </c>
      <c r="M82" s="139"/>
      <c r="N82" s="102">
        <f t="shared" si="33"/>
        <v>0</v>
      </c>
      <c r="O82" s="102">
        <f t="shared" si="34"/>
        <v>1</v>
      </c>
      <c r="P82" s="102">
        <f t="shared" si="35"/>
        <v>1</v>
      </c>
      <c r="Q82" s="102">
        <f t="shared" si="36"/>
        <v>4</v>
      </c>
      <c r="R82" s="102">
        <f t="shared" si="37"/>
        <v>0</v>
      </c>
      <c r="S82" s="102">
        <f t="shared" si="38"/>
        <v>0</v>
      </c>
      <c r="T82" s="103">
        <f t="shared" si="25"/>
        <v>6</v>
      </c>
      <c r="U82" s="100"/>
      <c r="V82" s="637">
        <f>$V$4*N82</f>
        <v>0</v>
      </c>
      <c r="W82" s="638">
        <f>$W$4*O82</f>
        <v>57849</v>
      </c>
      <c r="X82" s="638">
        <f>$X$4*P82</f>
        <v>66764</v>
      </c>
      <c r="Y82" s="638">
        <f>$Y$4*Q82</f>
        <v>210024</v>
      </c>
      <c r="Z82" s="638">
        <f>$Z$4*R82</f>
        <v>0</v>
      </c>
      <c r="AA82" s="639">
        <f t="shared" si="31"/>
        <v>334637</v>
      </c>
      <c r="AB82" s="100"/>
      <c r="AC82" s="107" t="s">
        <v>43</v>
      </c>
      <c r="AD82" s="86">
        <v>174612</v>
      </c>
      <c r="AE82" s="108">
        <v>1000</v>
      </c>
      <c r="AF82" s="109">
        <f t="shared" si="39"/>
        <v>175612</v>
      </c>
      <c r="AG82" s="110">
        <f t="shared" si="32"/>
        <v>2.3339146456958299E-2</v>
      </c>
      <c r="AH82" s="100"/>
      <c r="AI82" s="111">
        <f>Dashboard!$S$34*'Employee Allocations'!AG82</f>
        <v>85855.183516656834</v>
      </c>
      <c r="AJ82" s="100"/>
      <c r="AK82" s="100"/>
      <c r="AL82" s="241">
        <f>'KPI Goals-Data Input'!H78</f>
        <v>26358.466666666664</v>
      </c>
      <c r="AM82" s="242">
        <f>'KPI Goals-Data Input'!S78</f>
        <v>334637</v>
      </c>
      <c r="AN82" s="243">
        <f>'KPI Goals-Data Input'!U78</f>
        <v>420492.18351665686</v>
      </c>
      <c r="AO82" s="205"/>
    </row>
    <row r="83" spans="1:41" ht="16.5" customHeight="1">
      <c r="A83" s="86" t="s">
        <v>125</v>
      </c>
      <c r="B83" s="1"/>
      <c r="C83" s="306"/>
      <c r="D83" s="769"/>
      <c r="E83" s="154" t="s">
        <v>48</v>
      </c>
      <c r="F83" s="144">
        <v>0</v>
      </c>
      <c r="G83" s="144">
        <f>[1]Sheet1!G82</f>
        <v>1</v>
      </c>
      <c r="H83" s="144">
        <f>[1]Sheet1!H82</f>
        <v>1</v>
      </c>
      <c r="I83" s="144">
        <v>2</v>
      </c>
      <c r="J83" s="144">
        <f>[1]Sheet1!J82</f>
        <v>0</v>
      </c>
      <c r="K83" s="144">
        <f>[1]Sheet1!K82</f>
        <v>0</v>
      </c>
      <c r="L83" s="103">
        <f t="shared" si="24"/>
        <v>4</v>
      </c>
      <c r="M83" s="139"/>
      <c r="N83" s="102">
        <f t="shared" si="33"/>
        <v>0</v>
      </c>
      <c r="O83" s="102">
        <f t="shared" si="34"/>
        <v>1</v>
      </c>
      <c r="P83" s="102">
        <f t="shared" si="35"/>
        <v>1</v>
      </c>
      <c r="Q83" s="102">
        <f t="shared" si="36"/>
        <v>2</v>
      </c>
      <c r="R83" s="102">
        <f t="shared" si="37"/>
        <v>0</v>
      </c>
      <c r="S83" s="102">
        <f t="shared" si="38"/>
        <v>0</v>
      </c>
      <c r="T83" s="103">
        <f t="shared" si="25"/>
        <v>4</v>
      </c>
      <c r="U83" s="100"/>
      <c r="V83" s="637">
        <f t="shared" ref="V83:V91" si="40">$V$4*N83</f>
        <v>0</v>
      </c>
      <c r="W83" s="638">
        <f t="shared" ref="W83:W91" si="41">$W$4*O83</f>
        <v>57849</v>
      </c>
      <c r="X83" s="638">
        <f t="shared" ref="X83:X91" si="42">$X$4*P83</f>
        <v>66764</v>
      </c>
      <c r="Y83" s="638">
        <f t="shared" ref="Y83:Y91" si="43">$Y$4*Q83</f>
        <v>105012</v>
      </c>
      <c r="Z83" s="638">
        <f t="shared" ref="Z83:Z91" si="44">$Z$4*R83</f>
        <v>0</v>
      </c>
      <c r="AA83" s="639">
        <f t="shared" si="31"/>
        <v>229625</v>
      </c>
      <c r="AB83" s="100"/>
      <c r="AC83" s="107" t="s">
        <v>48</v>
      </c>
      <c r="AD83" s="86">
        <v>95837</v>
      </c>
      <c r="AE83" s="108">
        <v>1000</v>
      </c>
      <c r="AF83" s="109">
        <f t="shared" si="39"/>
        <v>96837</v>
      </c>
      <c r="AG83" s="110">
        <f t="shared" si="32"/>
        <v>1.286980915570958E-2</v>
      </c>
      <c r="AH83" s="100"/>
      <c r="AI83" s="111">
        <f>Dashboard!$S$34*'Employee Allocations'!AG83</f>
        <v>47342.769322156215</v>
      </c>
      <c r="AJ83" s="100"/>
      <c r="AK83" s="100"/>
      <c r="AL83" s="233">
        <f>'KPI Goals-Data Input'!H79</f>
        <v>21813.325000000001</v>
      </c>
      <c r="AM83" s="179">
        <f>'KPI Goals-Data Input'!S79</f>
        <v>229625</v>
      </c>
      <c r="AN83" s="234">
        <f>'KPI Goals-Data Input'!U79</f>
        <v>276967.76932215621</v>
      </c>
      <c r="AO83" s="205"/>
    </row>
    <row r="84" spans="1:41" ht="16.5" customHeight="1">
      <c r="A84" s="86" t="s">
        <v>125</v>
      </c>
      <c r="B84" s="1"/>
      <c r="C84" s="306"/>
      <c r="D84" s="769"/>
      <c r="E84" s="154" t="s">
        <v>54</v>
      </c>
      <c r="F84" s="144">
        <v>0</v>
      </c>
      <c r="G84" s="144">
        <f>[1]Sheet1!G83</f>
        <v>1</v>
      </c>
      <c r="H84" s="144">
        <f>[1]Sheet1!H83</f>
        <v>1</v>
      </c>
      <c r="I84" s="144">
        <v>4</v>
      </c>
      <c r="J84" s="144">
        <f>[1]Sheet1!J83</f>
        <v>0</v>
      </c>
      <c r="K84" s="144">
        <f>[1]Sheet1!K83</f>
        <v>0</v>
      </c>
      <c r="L84" s="103">
        <f t="shared" si="24"/>
        <v>6</v>
      </c>
      <c r="M84" s="139"/>
      <c r="N84" s="102">
        <f t="shared" si="33"/>
        <v>0</v>
      </c>
      <c r="O84" s="102">
        <f t="shared" si="34"/>
        <v>1</v>
      </c>
      <c r="P84" s="102">
        <f t="shared" si="35"/>
        <v>1</v>
      </c>
      <c r="Q84" s="102">
        <f t="shared" si="36"/>
        <v>4</v>
      </c>
      <c r="R84" s="102">
        <f t="shared" si="37"/>
        <v>0</v>
      </c>
      <c r="S84" s="102">
        <f t="shared" si="38"/>
        <v>0</v>
      </c>
      <c r="T84" s="103">
        <f t="shared" si="25"/>
        <v>6</v>
      </c>
      <c r="U84" s="100"/>
      <c r="V84" s="637">
        <f t="shared" si="40"/>
        <v>0</v>
      </c>
      <c r="W84" s="638">
        <f t="shared" si="41"/>
        <v>57849</v>
      </c>
      <c r="X84" s="638">
        <f t="shared" si="42"/>
        <v>66764</v>
      </c>
      <c r="Y84" s="638">
        <f t="shared" si="43"/>
        <v>210024</v>
      </c>
      <c r="Z84" s="638">
        <f t="shared" si="44"/>
        <v>0</v>
      </c>
      <c r="AA84" s="639">
        <f t="shared" si="31"/>
        <v>334637</v>
      </c>
      <c r="AB84" s="100"/>
      <c r="AC84" s="107" t="s">
        <v>54</v>
      </c>
      <c r="AD84" s="86">
        <v>180000</v>
      </c>
      <c r="AE84" s="108"/>
      <c r="AF84" s="109">
        <f t="shared" si="39"/>
        <v>180000</v>
      </c>
      <c r="AG84" s="110">
        <f t="shared" si="32"/>
        <v>2.3922319444300469E-2</v>
      </c>
      <c r="AH84" s="100"/>
      <c r="AI84" s="111">
        <f>Dashboard!$S$34*'Employee Allocations'!AG84</f>
        <v>88000.438654523779</v>
      </c>
      <c r="AJ84" s="100"/>
      <c r="AK84" s="100"/>
      <c r="AL84" s="233">
        <f>'KPI Goals-Data Input'!H80</f>
        <v>27000</v>
      </c>
      <c r="AM84" s="179">
        <f>'KPI Goals-Data Input'!S80</f>
        <v>334637</v>
      </c>
      <c r="AN84" s="234">
        <f>'KPI Goals-Data Input'!U80</f>
        <v>422637.43865452381</v>
      </c>
      <c r="AO84" s="205"/>
    </row>
    <row r="85" spans="1:41" ht="16.5" customHeight="1">
      <c r="A85" s="86" t="s">
        <v>125</v>
      </c>
      <c r="B85" s="1"/>
      <c r="C85" s="306"/>
      <c r="D85" s="769"/>
      <c r="E85" s="154" t="s">
        <v>66</v>
      </c>
      <c r="F85" s="144">
        <v>0</v>
      </c>
      <c r="G85" s="144">
        <f>[1]Sheet1!G84</f>
        <v>1</v>
      </c>
      <c r="H85" s="144">
        <f>[1]Sheet1!H84</f>
        <v>1</v>
      </c>
      <c r="I85" s="144">
        <v>3.5</v>
      </c>
      <c r="J85" s="144">
        <f>[1]Sheet1!J84</f>
        <v>0</v>
      </c>
      <c r="K85" s="144">
        <f>[1]Sheet1!K84</f>
        <v>0</v>
      </c>
      <c r="L85" s="103">
        <f t="shared" si="24"/>
        <v>5.5</v>
      </c>
      <c r="M85" s="139"/>
      <c r="N85" s="102">
        <f t="shared" si="33"/>
        <v>0</v>
      </c>
      <c r="O85" s="102">
        <f t="shared" si="34"/>
        <v>1</v>
      </c>
      <c r="P85" s="102">
        <f t="shared" si="35"/>
        <v>1</v>
      </c>
      <c r="Q85" s="102">
        <f t="shared" si="36"/>
        <v>3.5</v>
      </c>
      <c r="R85" s="102">
        <f t="shared" si="37"/>
        <v>0</v>
      </c>
      <c r="S85" s="102">
        <f t="shared" si="38"/>
        <v>0</v>
      </c>
      <c r="T85" s="103">
        <f t="shared" si="25"/>
        <v>5.5</v>
      </c>
      <c r="U85" s="100"/>
      <c r="V85" s="637">
        <f t="shared" si="40"/>
        <v>0</v>
      </c>
      <c r="W85" s="638">
        <f t="shared" si="41"/>
        <v>57849</v>
      </c>
      <c r="X85" s="638">
        <f t="shared" si="42"/>
        <v>66764</v>
      </c>
      <c r="Y85" s="638">
        <f t="shared" si="43"/>
        <v>183771</v>
      </c>
      <c r="Z85" s="638">
        <f t="shared" si="44"/>
        <v>0</v>
      </c>
      <c r="AA85" s="639">
        <f t="shared" si="31"/>
        <v>308384</v>
      </c>
      <c r="AB85" s="100"/>
      <c r="AC85" s="107" t="s">
        <v>66</v>
      </c>
      <c r="AD85" s="86">
        <v>159209</v>
      </c>
      <c r="AE85" s="108"/>
      <c r="AF85" s="109">
        <f t="shared" si="39"/>
        <v>159209</v>
      </c>
      <c r="AG85" s="110">
        <f t="shared" si="32"/>
        <v>2.1159158646709073E-2</v>
      </c>
      <c r="AH85" s="100"/>
      <c r="AI85" s="111">
        <f>Dashboard!$S$34*'Employee Allocations'!AG85</f>
        <v>77835.899098600421</v>
      </c>
      <c r="AJ85" s="100"/>
      <c r="AK85" s="100"/>
      <c r="AL85" s="233">
        <f>'KPI Goals-Data Input'!H81</f>
        <v>26052.381818181821</v>
      </c>
      <c r="AM85" s="179">
        <f>'KPI Goals-Data Input'!S81</f>
        <v>308384</v>
      </c>
      <c r="AN85" s="234">
        <f>'KPI Goals-Data Input'!U81</f>
        <v>386219.89909860044</v>
      </c>
      <c r="AO85" s="205"/>
    </row>
    <row r="86" spans="1:41" ht="16.5" customHeight="1">
      <c r="A86" s="86" t="s">
        <v>125</v>
      </c>
      <c r="B86" s="1"/>
      <c r="C86" s="306"/>
      <c r="D86" s="769"/>
      <c r="E86" s="154" t="s">
        <v>68</v>
      </c>
      <c r="F86" s="144">
        <v>0</v>
      </c>
      <c r="G86" s="144">
        <f>[1]Sheet1!G85</f>
        <v>1</v>
      </c>
      <c r="H86" s="144">
        <f>[1]Sheet1!H85</f>
        <v>1</v>
      </c>
      <c r="I86" s="144">
        <v>2.5</v>
      </c>
      <c r="J86" s="144">
        <f>[1]Sheet1!J85</f>
        <v>0</v>
      </c>
      <c r="K86" s="144">
        <f>[1]Sheet1!K85</f>
        <v>0</v>
      </c>
      <c r="L86" s="103">
        <f t="shared" si="24"/>
        <v>4.5</v>
      </c>
      <c r="M86" s="139"/>
      <c r="N86" s="102">
        <f t="shared" si="33"/>
        <v>0</v>
      </c>
      <c r="O86" s="102">
        <f t="shared" si="34"/>
        <v>1</v>
      </c>
      <c r="P86" s="102">
        <f t="shared" si="35"/>
        <v>1</v>
      </c>
      <c r="Q86" s="102">
        <f t="shared" si="36"/>
        <v>2.5</v>
      </c>
      <c r="R86" s="102">
        <f t="shared" si="37"/>
        <v>0</v>
      </c>
      <c r="S86" s="102">
        <f t="shared" si="38"/>
        <v>0</v>
      </c>
      <c r="T86" s="103">
        <f t="shared" si="25"/>
        <v>4.5</v>
      </c>
      <c r="U86" s="100"/>
      <c r="V86" s="637">
        <f t="shared" si="40"/>
        <v>0</v>
      </c>
      <c r="W86" s="638">
        <f t="shared" si="41"/>
        <v>57849</v>
      </c>
      <c r="X86" s="638">
        <f t="shared" si="42"/>
        <v>66764</v>
      </c>
      <c r="Y86" s="638">
        <f t="shared" si="43"/>
        <v>131265</v>
      </c>
      <c r="Z86" s="638">
        <f t="shared" si="44"/>
        <v>0</v>
      </c>
      <c r="AA86" s="639">
        <f t="shared" si="31"/>
        <v>255878</v>
      </c>
      <c r="AB86" s="100"/>
      <c r="AC86" s="107" t="s">
        <v>68</v>
      </c>
      <c r="AD86" s="86">
        <v>124862</v>
      </c>
      <c r="AE86" s="108">
        <v>1000</v>
      </c>
      <c r="AF86" s="109">
        <f t="shared" si="39"/>
        <v>125862</v>
      </c>
      <c r="AG86" s="110">
        <f t="shared" si="32"/>
        <v>1.672728316610303E-2</v>
      </c>
      <c r="AH86" s="100"/>
      <c r="AI86" s="111">
        <f>Dashboard!$S$34*'Employee Allocations'!AG86</f>
        <v>61532.840055198176</v>
      </c>
      <c r="AJ86" s="100"/>
      <c r="AK86" s="100"/>
      <c r="AL86" s="233">
        <f>'KPI Goals-Data Input'!H82</f>
        <v>25194.622222222224</v>
      </c>
      <c r="AM86" s="179">
        <f>'KPI Goals-Data Input'!S82</f>
        <v>255878</v>
      </c>
      <c r="AN86" s="234">
        <f>'KPI Goals-Data Input'!U82</f>
        <v>317410.84005519818</v>
      </c>
      <c r="AO86" s="205"/>
    </row>
    <row r="87" spans="1:41" ht="16.5" customHeight="1">
      <c r="A87" s="86" t="s">
        <v>125</v>
      </c>
      <c r="B87" s="1"/>
      <c r="C87" s="306"/>
      <c r="D87" s="769"/>
      <c r="E87" s="154" t="s">
        <v>69</v>
      </c>
      <c r="F87" s="144">
        <v>0</v>
      </c>
      <c r="G87" s="144">
        <f>[1]Sheet1!G86</f>
        <v>1</v>
      </c>
      <c r="H87" s="144">
        <f>[1]Sheet1!H86</f>
        <v>1</v>
      </c>
      <c r="I87" s="144">
        <v>3.5</v>
      </c>
      <c r="J87" s="144">
        <f>[1]Sheet1!J86</f>
        <v>0</v>
      </c>
      <c r="K87" s="144">
        <f>[1]Sheet1!K86</f>
        <v>0</v>
      </c>
      <c r="L87" s="103">
        <f t="shared" si="24"/>
        <v>5.5</v>
      </c>
      <c r="M87" s="139"/>
      <c r="N87" s="102">
        <f t="shared" si="33"/>
        <v>0</v>
      </c>
      <c r="O87" s="102">
        <f t="shared" si="34"/>
        <v>1</v>
      </c>
      <c r="P87" s="102">
        <f t="shared" si="35"/>
        <v>1</v>
      </c>
      <c r="Q87" s="102">
        <f t="shared" si="36"/>
        <v>3.5</v>
      </c>
      <c r="R87" s="102">
        <f t="shared" si="37"/>
        <v>0</v>
      </c>
      <c r="S87" s="102">
        <f t="shared" si="38"/>
        <v>0</v>
      </c>
      <c r="T87" s="103">
        <f t="shared" si="25"/>
        <v>5.5</v>
      </c>
      <c r="U87" s="100"/>
      <c r="V87" s="637">
        <f t="shared" si="40"/>
        <v>0</v>
      </c>
      <c r="W87" s="638">
        <f t="shared" si="41"/>
        <v>57849</v>
      </c>
      <c r="X87" s="638">
        <f t="shared" si="42"/>
        <v>66764</v>
      </c>
      <c r="Y87" s="638">
        <f t="shared" si="43"/>
        <v>183771</v>
      </c>
      <c r="Z87" s="638">
        <f t="shared" si="44"/>
        <v>0</v>
      </c>
      <c r="AA87" s="639">
        <f t="shared" si="31"/>
        <v>308384</v>
      </c>
      <c r="AB87" s="100"/>
      <c r="AC87" s="107" t="s">
        <v>69</v>
      </c>
      <c r="AD87" s="86">
        <v>150085</v>
      </c>
      <c r="AE87" s="108">
        <v>6000</v>
      </c>
      <c r="AF87" s="109">
        <f t="shared" si="39"/>
        <v>156085</v>
      </c>
      <c r="AG87" s="110">
        <f t="shared" si="32"/>
        <v>2.0743973502575768E-2</v>
      </c>
      <c r="AH87" s="100"/>
      <c r="AI87" s="111">
        <f>Dashboard!$S$34*'Employee Allocations'!AG87</f>
        <v>76308.60259661857</v>
      </c>
      <c r="AJ87" s="100"/>
      <c r="AK87" s="100"/>
      <c r="AL87" s="233">
        <f>'KPI Goals-Data Input'!H83</f>
        <v>25650.272727272728</v>
      </c>
      <c r="AM87" s="179">
        <f>'KPI Goals-Data Input'!S83</f>
        <v>308384</v>
      </c>
      <c r="AN87" s="234">
        <f>'KPI Goals-Data Input'!U83</f>
        <v>384692.60259661858</v>
      </c>
      <c r="AO87" s="205"/>
    </row>
    <row r="88" spans="1:41" ht="16.5" customHeight="1">
      <c r="A88" s="86" t="s">
        <v>125</v>
      </c>
      <c r="B88" s="1"/>
      <c r="C88" s="306"/>
      <c r="D88" s="769"/>
      <c r="E88" s="154" t="s">
        <v>79</v>
      </c>
      <c r="F88" s="144">
        <v>0</v>
      </c>
      <c r="G88" s="144">
        <f>[1]Sheet1!G87</f>
        <v>1</v>
      </c>
      <c r="H88" s="144">
        <f>[1]Sheet1!H87</f>
        <v>1</v>
      </c>
      <c r="I88" s="144">
        <f>[1]Sheet1!I87</f>
        <v>3.5</v>
      </c>
      <c r="J88" s="144">
        <f>[1]Sheet1!J87</f>
        <v>0</v>
      </c>
      <c r="K88" s="144">
        <f>[1]Sheet1!K87</f>
        <v>0</v>
      </c>
      <c r="L88" s="103">
        <f t="shared" si="24"/>
        <v>5.5</v>
      </c>
      <c r="M88" s="139"/>
      <c r="N88" s="102">
        <f t="shared" si="33"/>
        <v>0</v>
      </c>
      <c r="O88" s="102">
        <f t="shared" si="34"/>
        <v>1</v>
      </c>
      <c r="P88" s="102">
        <f t="shared" si="35"/>
        <v>1</v>
      </c>
      <c r="Q88" s="102">
        <f t="shared" si="36"/>
        <v>3.5</v>
      </c>
      <c r="R88" s="102">
        <f t="shared" si="37"/>
        <v>0</v>
      </c>
      <c r="S88" s="102">
        <f t="shared" si="38"/>
        <v>0</v>
      </c>
      <c r="T88" s="103">
        <f t="shared" si="25"/>
        <v>5.5</v>
      </c>
      <c r="U88" s="100"/>
      <c r="V88" s="637">
        <f t="shared" si="40"/>
        <v>0</v>
      </c>
      <c r="W88" s="638">
        <f t="shared" si="41"/>
        <v>57849</v>
      </c>
      <c r="X88" s="638">
        <f t="shared" si="42"/>
        <v>66764</v>
      </c>
      <c r="Y88" s="638">
        <f t="shared" si="43"/>
        <v>183771</v>
      </c>
      <c r="Z88" s="638">
        <f t="shared" si="44"/>
        <v>0</v>
      </c>
      <c r="AA88" s="639">
        <f t="shared" si="31"/>
        <v>308384</v>
      </c>
      <c r="AB88" s="100"/>
      <c r="AC88" s="107" t="s">
        <v>79</v>
      </c>
      <c r="AD88" s="86">
        <v>150506</v>
      </c>
      <c r="AE88" s="108">
        <v>9000</v>
      </c>
      <c r="AF88" s="109">
        <f t="shared" si="39"/>
        <v>159506</v>
      </c>
      <c r="AG88" s="110">
        <f t="shared" si="32"/>
        <v>2.1198630473792168E-2</v>
      </c>
      <c r="AH88" s="100"/>
      <c r="AI88" s="111">
        <f>Dashboard!$S$34*'Employee Allocations'!AG88</f>
        <v>77981.099822380391</v>
      </c>
      <c r="AJ88" s="100"/>
      <c r="AK88" s="100"/>
      <c r="AL88" s="233">
        <f>'KPI Goals-Data Input'!H84</f>
        <v>26264.618181818179</v>
      </c>
      <c r="AM88" s="179">
        <f>'KPI Goals-Data Input'!S84</f>
        <v>308384</v>
      </c>
      <c r="AN88" s="234">
        <f>'KPI Goals-Data Input'!U84</f>
        <v>386365.09982238041</v>
      </c>
      <c r="AO88" s="205"/>
    </row>
    <row r="89" spans="1:41" ht="16.5" customHeight="1">
      <c r="A89" s="86" t="s">
        <v>125</v>
      </c>
      <c r="B89" s="1"/>
      <c r="C89" s="306"/>
      <c r="D89" s="769"/>
      <c r="E89" s="154" t="s">
        <v>80</v>
      </c>
      <c r="F89" s="144">
        <v>0</v>
      </c>
      <c r="G89" s="144">
        <f>[1]Sheet1!G88</f>
        <v>1</v>
      </c>
      <c r="H89" s="144">
        <f>[1]Sheet1!H88</f>
        <v>1</v>
      </c>
      <c r="I89" s="144">
        <v>3.5</v>
      </c>
      <c r="J89" s="144">
        <f>[1]Sheet1!J88</f>
        <v>0</v>
      </c>
      <c r="K89" s="144">
        <f>[1]Sheet1!K88</f>
        <v>0</v>
      </c>
      <c r="L89" s="103">
        <f t="shared" si="24"/>
        <v>5.5</v>
      </c>
      <c r="M89" s="139"/>
      <c r="N89" s="102">
        <f t="shared" si="33"/>
        <v>0</v>
      </c>
      <c r="O89" s="102">
        <f t="shared" si="34"/>
        <v>1</v>
      </c>
      <c r="P89" s="102">
        <f t="shared" si="35"/>
        <v>1</v>
      </c>
      <c r="Q89" s="102">
        <f t="shared" si="36"/>
        <v>3.5</v>
      </c>
      <c r="R89" s="102">
        <f t="shared" si="37"/>
        <v>0</v>
      </c>
      <c r="S89" s="102">
        <f t="shared" si="38"/>
        <v>0</v>
      </c>
      <c r="T89" s="103">
        <f t="shared" si="25"/>
        <v>5.5</v>
      </c>
      <c r="U89" s="100"/>
      <c r="V89" s="637">
        <f t="shared" si="40"/>
        <v>0</v>
      </c>
      <c r="W89" s="638">
        <f t="shared" si="41"/>
        <v>57849</v>
      </c>
      <c r="X89" s="638">
        <f t="shared" si="42"/>
        <v>66764</v>
      </c>
      <c r="Y89" s="638">
        <f t="shared" si="43"/>
        <v>183771</v>
      </c>
      <c r="Z89" s="638">
        <f t="shared" si="44"/>
        <v>0</v>
      </c>
      <c r="AA89" s="639">
        <f t="shared" si="31"/>
        <v>308384</v>
      </c>
      <c r="AB89" s="100"/>
      <c r="AC89" s="107" t="s">
        <v>80</v>
      </c>
      <c r="AD89" s="86">
        <v>158630</v>
      </c>
      <c r="AE89" s="108"/>
      <c r="AF89" s="109">
        <f t="shared" si="39"/>
        <v>158630</v>
      </c>
      <c r="AG89" s="110">
        <f t="shared" si="32"/>
        <v>2.1082208519163238E-2</v>
      </c>
      <c r="AH89" s="100"/>
      <c r="AI89" s="111">
        <f>Dashboard!$S$34*'Employee Allocations'!AG89</f>
        <v>77552.831020928366</v>
      </c>
      <c r="AJ89" s="100"/>
      <c r="AK89" s="100"/>
      <c r="AL89" s="233">
        <f>'KPI Goals-Data Input'!H85</f>
        <v>25957.636363636364</v>
      </c>
      <c r="AM89" s="179">
        <f>'KPI Goals-Data Input'!S85</f>
        <v>308384</v>
      </c>
      <c r="AN89" s="234">
        <f>'KPI Goals-Data Input'!U85</f>
        <v>385936.83102092834</v>
      </c>
      <c r="AO89" s="205"/>
    </row>
    <row r="90" spans="1:41" ht="16.5" customHeight="1">
      <c r="A90" s="86" t="s">
        <v>125</v>
      </c>
      <c r="B90" s="1"/>
      <c r="C90" s="306"/>
      <c r="D90" s="769"/>
      <c r="E90" s="154" t="s">
        <v>96</v>
      </c>
      <c r="F90" s="144">
        <v>0</v>
      </c>
      <c r="G90" s="144">
        <f>[1]Sheet1!G89</f>
        <v>1</v>
      </c>
      <c r="H90" s="144">
        <f>[1]Sheet1!H89</f>
        <v>1</v>
      </c>
      <c r="I90" s="144">
        <v>2.5</v>
      </c>
      <c r="J90" s="144">
        <f>[1]Sheet1!J89</f>
        <v>0</v>
      </c>
      <c r="K90" s="144">
        <f>[1]Sheet1!K89</f>
        <v>0</v>
      </c>
      <c r="L90" s="103">
        <f t="shared" si="24"/>
        <v>4.5</v>
      </c>
      <c r="M90" s="139"/>
      <c r="N90" s="102">
        <f t="shared" si="33"/>
        <v>0</v>
      </c>
      <c r="O90" s="102">
        <f t="shared" si="34"/>
        <v>1</v>
      </c>
      <c r="P90" s="102">
        <f t="shared" si="35"/>
        <v>1</v>
      </c>
      <c r="Q90" s="102">
        <f t="shared" si="36"/>
        <v>2.5</v>
      </c>
      <c r="R90" s="102">
        <f t="shared" si="37"/>
        <v>0</v>
      </c>
      <c r="S90" s="102">
        <f t="shared" si="38"/>
        <v>0</v>
      </c>
      <c r="T90" s="103">
        <f t="shared" si="25"/>
        <v>4.5</v>
      </c>
      <c r="U90" s="100"/>
      <c r="V90" s="637">
        <f t="shared" si="40"/>
        <v>0</v>
      </c>
      <c r="W90" s="638">
        <f t="shared" si="41"/>
        <v>57849</v>
      </c>
      <c r="X90" s="638">
        <f t="shared" si="42"/>
        <v>66764</v>
      </c>
      <c r="Y90" s="638">
        <f t="shared" si="43"/>
        <v>131265</v>
      </c>
      <c r="Z90" s="638">
        <f t="shared" si="44"/>
        <v>0</v>
      </c>
      <c r="AA90" s="639">
        <f t="shared" si="31"/>
        <v>255878</v>
      </c>
      <c r="AB90" s="100"/>
      <c r="AC90" s="107" t="s">
        <v>96</v>
      </c>
      <c r="AD90" s="86">
        <v>125614</v>
      </c>
      <c r="AE90" s="108">
        <v>5000</v>
      </c>
      <c r="AF90" s="109">
        <f t="shared" si="39"/>
        <v>130614</v>
      </c>
      <c r="AG90" s="110">
        <f t="shared" si="32"/>
        <v>1.7358832399432561E-2</v>
      </c>
      <c r="AH90" s="100"/>
      <c r="AI90" s="111">
        <f>Dashboard!$S$34*'Employee Allocations'!AG90</f>
        <v>63856.051635677599</v>
      </c>
      <c r="AJ90" s="100"/>
      <c r="AK90" s="100"/>
      <c r="AL90" s="233">
        <f>'KPI Goals-Data Input'!H86</f>
        <v>26233.911111111112</v>
      </c>
      <c r="AM90" s="179">
        <f>'KPI Goals-Data Input'!S86</f>
        <v>255878</v>
      </c>
      <c r="AN90" s="234">
        <f>'KPI Goals-Data Input'!U86</f>
        <v>319734.05163567758</v>
      </c>
      <c r="AO90" s="205"/>
    </row>
    <row r="91" spans="1:41" ht="16.5" customHeight="1" thickBot="1">
      <c r="A91" s="86" t="s">
        <v>125</v>
      </c>
      <c r="B91" s="1"/>
      <c r="C91" s="306"/>
      <c r="D91" s="770"/>
      <c r="E91" s="693" t="s">
        <v>111</v>
      </c>
      <c r="F91" s="691">
        <v>0</v>
      </c>
      <c r="G91" s="691">
        <f>[1]Sheet1!G90</f>
        <v>1</v>
      </c>
      <c r="H91" s="691">
        <f>[1]Sheet1!H90</f>
        <v>1</v>
      </c>
      <c r="I91" s="691">
        <v>2.5</v>
      </c>
      <c r="J91" s="691">
        <f>[1]Sheet1!J90</f>
        <v>0</v>
      </c>
      <c r="K91" s="691">
        <f>[1]Sheet1!K90</f>
        <v>0</v>
      </c>
      <c r="L91" s="143">
        <f t="shared" si="24"/>
        <v>4.5</v>
      </c>
      <c r="M91" s="140"/>
      <c r="N91" s="102">
        <f t="shared" si="33"/>
        <v>0</v>
      </c>
      <c r="O91" s="102">
        <f t="shared" si="34"/>
        <v>1</v>
      </c>
      <c r="P91" s="102">
        <f t="shared" si="35"/>
        <v>1</v>
      </c>
      <c r="Q91" s="102">
        <f t="shared" si="36"/>
        <v>2.5</v>
      </c>
      <c r="R91" s="102">
        <f t="shared" si="37"/>
        <v>0</v>
      </c>
      <c r="S91" s="102">
        <f t="shared" si="38"/>
        <v>0</v>
      </c>
      <c r="T91" s="114">
        <f t="shared" si="25"/>
        <v>4.5</v>
      </c>
      <c r="U91" s="100"/>
      <c r="V91" s="637">
        <f t="shared" si="40"/>
        <v>0</v>
      </c>
      <c r="W91" s="638">
        <f t="shared" si="41"/>
        <v>57849</v>
      </c>
      <c r="X91" s="638">
        <f t="shared" si="42"/>
        <v>66764</v>
      </c>
      <c r="Y91" s="638">
        <f t="shared" si="43"/>
        <v>131265</v>
      </c>
      <c r="Z91" s="638">
        <f t="shared" si="44"/>
        <v>0</v>
      </c>
      <c r="AA91" s="639">
        <f t="shared" si="31"/>
        <v>255878</v>
      </c>
      <c r="AB91" s="100"/>
      <c r="AC91" s="107" t="s">
        <v>111</v>
      </c>
      <c r="AD91" s="86">
        <v>120181</v>
      </c>
      <c r="AE91" s="108">
        <v>3000</v>
      </c>
      <c r="AF91" s="109">
        <f t="shared" si="39"/>
        <v>123181</v>
      </c>
      <c r="AG91" s="110">
        <f t="shared" si="32"/>
        <v>1.6370973508157645E-2</v>
      </c>
      <c r="AH91" s="100"/>
      <c r="AI91" s="111">
        <f>Dashboard!$S$34*'Employee Allocations'!AG91</f>
        <v>60222.122410571632</v>
      </c>
      <c r="AJ91" s="100"/>
      <c r="AK91" s="100"/>
      <c r="AL91" s="235">
        <f>'KPI Goals-Data Input'!H87</f>
        <v>24702.866666666665</v>
      </c>
      <c r="AM91" s="236">
        <f>'KPI Goals-Data Input'!S87</f>
        <v>255878</v>
      </c>
      <c r="AN91" s="237">
        <f>'KPI Goals-Data Input'!U87</f>
        <v>316100.12241057161</v>
      </c>
      <c r="AO91" s="205"/>
    </row>
    <row r="92" spans="1:41" ht="16.5" customHeight="1">
      <c r="C92" s="204"/>
      <c r="D92" s="771" t="s">
        <v>239</v>
      </c>
      <c r="E92" s="700" t="s">
        <v>116</v>
      </c>
      <c r="F92" s="703">
        <f>[1]Sheet1!F91</f>
        <v>0</v>
      </c>
      <c r="G92" s="690">
        <f>[1]Sheet1!G91</f>
        <v>1</v>
      </c>
      <c r="H92" s="690">
        <f>[1]Sheet1!H91</f>
        <v>0</v>
      </c>
      <c r="I92" s="690">
        <f>[1]Sheet1!I91</f>
        <v>0</v>
      </c>
      <c r="J92" s="690">
        <f>[1]Sheet1!J91</f>
        <v>0</v>
      </c>
      <c r="K92" s="690">
        <f>[1]Sheet1!K91</f>
        <v>0</v>
      </c>
      <c r="L92" s="155">
        <f t="shared" si="24"/>
        <v>1</v>
      </c>
      <c r="M92" s="139"/>
      <c r="N92" s="102">
        <f t="shared" si="33"/>
        <v>0</v>
      </c>
      <c r="O92" s="102">
        <f t="shared" si="34"/>
        <v>1</v>
      </c>
      <c r="P92" s="102">
        <f t="shared" si="35"/>
        <v>0</v>
      </c>
      <c r="Q92" s="102">
        <f t="shared" si="36"/>
        <v>0</v>
      </c>
      <c r="R92" s="102">
        <f t="shared" si="37"/>
        <v>0</v>
      </c>
      <c r="S92" s="102">
        <f t="shared" si="38"/>
        <v>0</v>
      </c>
      <c r="T92" s="103">
        <f t="shared" si="25"/>
        <v>1</v>
      </c>
      <c r="U92" s="100"/>
      <c r="V92" s="112">
        <f t="shared" ref="V92:V102" si="45">$V$3*N92</f>
        <v>0</v>
      </c>
      <c r="W92" s="111">
        <f t="shared" ref="W92:W102" si="46">$W$3*O92</f>
        <v>58219</v>
      </c>
      <c r="X92" s="111">
        <f t="shared" ref="X92:X102" si="47">$X$3*P92</f>
        <v>0</v>
      </c>
      <c r="Y92" s="111">
        <f t="shared" ref="Y92:Y102" si="48">$Y$3*Q92</f>
        <v>0</v>
      </c>
      <c r="Z92" s="111">
        <f t="shared" ref="Z92:Z102" si="49">$Z$3*R92</f>
        <v>0</v>
      </c>
      <c r="AA92" s="113">
        <f t="shared" si="31"/>
        <v>58219</v>
      </c>
      <c r="AB92" s="100"/>
      <c r="AC92" s="115" t="s">
        <v>180</v>
      </c>
      <c r="AD92" s="108"/>
      <c r="AE92" s="116"/>
      <c r="AF92" s="109">
        <f>AD115-SUM(AF14:AF91)</f>
        <v>300583</v>
      </c>
      <c r="AG92" s="110">
        <f t="shared" si="32"/>
        <v>3.9948014141812038E-2</v>
      </c>
      <c r="AH92" s="100"/>
      <c r="AI92" s="111">
        <f>Dashboard!$S$34*'Employee Allocations'!AG92</f>
        <v>146952.4214005151</v>
      </c>
      <c r="AJ92" s="197" t="s">
        <v>183</v>
      </c>
      <c r="AK92" s="100"/>
      <c r="AL92" s="298"/>
      <c r="AM92" s="299"/>
      <c r="AN92" s="300"/>
      <c r="AO92" s="205"/>
    </row>
    <row r="93" spans="1:41" ht="16.5" customHeight="1">
      <c r="C93" s="204"/>
      <c r="D93" s="772"/>
      <c r="E93" s="700" t="s">
        <v>44</v>
      </c>
      <c r="F93" s="704">
        <f>[1]Sheet1!F92</f>
        <v>0</v>
      </c>
      <c r="G93" s="144">
        <f>[1]Sheet1!G92</f>
        <v>1</v>
      </c>
      <c r="H93" s="144">
        <f>[1]Sheet1!H92</f>
        <v>0</v>
      </c>
      <c r="I93" s="144">
        <f>[1]Sheet1!I92</f>
        <v>0</v>
      </c>
      <c r="J93" s="144">
        <f>[1]Sheet1!J92</f>
        <v>0</v>
      </c>
      <c r="K93" s="144">
        <f>[1]Sheet1!K92</f>
        <v>0</v>
      </c>
      <c r="L93" s="103">
        <f t="shared" si="24"/>
        <v>1</v>
      </c>
      <c r="M93" s="139"/>
      <c r="N93" s="102">
        <f t="shared" si="33"/>
        <v>0</v>
      </c>
      <c r="O93" s="102">
        <f t="shared" si="34"/>
        <v>1</v>
      </c>
      <c r="P93" s="102">
        <f t="shared" si="35"/>
        <v>0</v>
      </c>
      <c r="Q93" s="102">
        <f t="shared" si="36"/>
        <v>0</v>
      </c>
      <c r="R93" s="102">
        <f t="shared" si="37"/>
        <v>0</v>
      </c>
      <c r="S93" s="102">
        <f t="shared" si="38"/>
        <v>0</v>
      </c>
      <c r="T93" s="103">
        <f t="shared" si="25"/>
        <v>1</v>
      </c>
      <c r="U93" s="100"/>
      <c r="V93" s="112">
        <f t="shared" si="45"/>
        <v>0</v>
      </c>
      <c r="W93" s="111">
        <f t="shared" si="46"/>
        <v>58219</v>
      </c>
      <c r="X93" s="111">
        <f t="shared" si="47"/>
        <v>0</v>
      </c>
      <c r="Y93" s="111">
        <f t="shared" si="48"/>
        <v>0</v>
      </c>
      <c r="Z93" s="111">
        <f t="shared" si="49"/>
        <v>0</v>
      </c>
      <c r="AA93" s="113">
        <f t="shared" si="31"/>
        <v>58219</v>
      </c>
      <c r="AB93" s="100"/>
      <c r="AC93" s="100"/>
      <c r="AD93" s="100"/>
      <c r="AE93" s="197" t="s">
        <v>162</v>
      </c>
      <c r="AF93" s="109">
        <f>SUM(AF14:AF92)</f>
        <v>7524354</v>
      </c>
      <c r="AG93" s="118">
        <f>SUM(AG14:AG92)</f>
        <v>0.99999999999999978</v>
      </c>
      <c r="AH93" s="100"/>
      <c r="AI93" s="111">
        <f>SUM(AI14:AI92)</f>
        <v>3678591.4032884487</v>
      </c>
      <c r="AJ93" s="100"/>
      <c r="AK93" s="197"/>
      <c r="AL93" s="298"/>
      <c r="AM93" s="617">
        <f>SUM(AM14:AM92)</f>
        <v>15484932.5</v>
      </c>
      <c r="AN93" s="617">
        <f>SUM(AN14:AN92)</f>
        <v>19016571.481887933</v>
      </c>
      <c r="AO93" s="205"/>
    </row>
    <row r="94" spans="1:41" ht="16.5" customHeight="1">
      <c r="B94" s="205"/>
      <c r="D94" s="772"/>
      <c r="E94" s="695" t="s">
        <v>173</v>
      </c>
      <c r="F94" s="706">
        <v>0</v>
      </c>
      <c r="G94" s="707">
        <v>1</v>
      </c>
      <c r="H94" s="707">
        <v>0</v>
      </c>
      <c r="I94" s="707">
        <v>1</v>
      </c>
      <c r="J94" s="707">
        <v>1</v>
      </c>
      <c r="K94" s="707">
        <v>0</v>
      </c>
      <c r="L94" s="103">
        <f t="shared" si="24"/>
        <v>3</v>
      </c>
      <c r="AC94" s="131" t="s">
        <v>172</v>
      </c>
      <c r="AD94" s="129">
        <v>133669</v>
      </c>
      <c r="AO94" s="205"/>
    </row>
    <row r="95" spans="1:41" ht="16.5" customHeight="1">
      <c r="B95" s="699"/>
      <c r="D95" s="772"/>
      <c r="E95" s="666" t="s">
        <v>318</v>
      </c>
      <c r="F95" s="706">
        <v>0</v>
      </c>
      <c r="G95" s="707">
        <v>1</v>
      </c>
      <c r="H95" s="707">
        <v>0</v>
      </c>
      <c r="I95" s="707">
        <v>0</v>
      </c>
      <c r="J95" s="707">
        <v>1</v>
      </c>
      <c r="K95" s="707">
        <v>0</v>
      </c>
      <c r="L95" s="103">
        <f t="shared" si="24"/>
        <v>2</v>
      </c>
      <c r="R95" s="100"/>
      <c r="X95" s="25"/>
      <c r="AC95" s="131" t="s">
        <v>173</v>
      </c>
      <c r="AD95" s="129">
        <v>75264</v>
      </c>
      <c r="AO95" s="205"/>
    </row>
    <row r="96" spans="1:41" ht="16.5" customHeight="1">
      <c r="B96" s="699"/>
      <c r="D96" s="772"/>
      <c r="E96" s="25" t="s">
        <v>320</v>
      </c>
      <c r="F96" s="706">
        <v>0</v>
      </c>
      <c r="G96" s="707">
        <v>0</v>
      </c>
      <c r="H96" s="707">
        <v>0</v>
      </c>
      <c r="I96" s="707">
        <v>0.5</v>
      </c>
      <c r="J96" s="707">
        <v>0</v>
      </c>
      <c r="K96" s="707">
        <v>0</v>
      </c>
      <c r="L96" s="103">
        <f t="shared" si="24"/>
        <v>0.5</v>
      </c>
      <c r="R96" s="100"/>
      <c r="X96" s="25"/>
      <c r="AC96" s="131" t="s">
        <v>173</v>
      </c>
      <c r="AD96" s="129">
        <v>75264</v>
      </c>
      <c r="AO96" s="205"/>
    </row>
    <row r="97" spans="2:41" ht="16.5" customHeight="1">
      <c r="B97" s="205"/>
      <c r="D97" s="772"/>
      <c r="E97" s="25" t="s">
        <v>321</v>
      </c>
      <c r="F97" s="706">
        <v>0</v>
      </c>
      <c r="G97" s="707">
        <v>0</v>
      </c>
      <c r="H97" s="707">
        <v>0</v>
      </c>
      <c r="I97" s="707">
        <v>0.5</v>
      </c>
      <c r="J97" s="707">
        <v>0</v>
      </c>
      <c r="K97" s="707">
        <v>0</v>
      </c>
      <c r="L97" s="103">
        <f t="shared" si="24"/>
        <v>0.5</v>
      </c>
      <c r="R97" s="100"/>
      <c r="X97" s="25"/>
      <c r="AC97" s="131" t="s">
        <v>174</v>
      </c>
      <c r="AD97" s="129">
        <v>18580</v>
      </c>
      <c r="AO97" s="699"/>
    </row>
    <row r="98" spans="2:41" ht="16.5" customHeight="1">
      <c r="B98" s="205"/>
      <c r="D98" s="772"/>
      <c r="E98" s="25" t="s">
        <v>322</v>
      </c>
      <c r="F98" s="706">
        <v>0</v>
      </c>
      <c r="G98" s="707">
        <v>1</v>
      </c>
      <c r="H98" s="707">
        <v>0</v>
      </c>
      <c r="I98" s="707">
        <v>0</v>
      </c>
      <c r="J98" s="707">
        <v>0</v>
      </c>
      <c r="K98" s="707">
        <v>0</v>
      </c>
      <c r="L98" s="103">
        <f t="shared" si="24"/>
        <v>1</v>
      </c>
      <c r="R98" s="100"/>
      <c r="X98" s="25"/>
      <c r="AC98" s="131" t="s">
        <v>175</v>
      </c>
      <c r="AD98" s="129">
        <v>45910</v>
      </c>
      <c r="AO98" s="205"/>
    </row>
    <row r="99" spans="2:41" ht="16.5" customHeight="1">
      <c r="B99" s="699"/>
      <c r="D99" s="772"/>
      <c r="E99" s="666" t="s">
        <v>319</v>
      </c>
      <c r="F99" s="706">
        <v>0</v>
      </c>
      <c r="G99" s="707">
        <v>0</v>
      </c>
      <c r="H99" s="707">
        <v>0</v>
      </c>
      <c r="I99" s="707">
        <v>1</v>
      </c>
      <c r="J99" s="707">
        <v>1</v>
      </c>
      <c r="K99" s="707">
        <v>0</v>
      </c>
      <c r="L99" s="103">
        <f t="shared" si="24"/>
        <v>2</v>
      </c>
      <c r="R99" s="100"/>
      <c r="X99" s="25"/>
      <c r="AC99" s="131" t="s">
        <v>176</v>
      </c>
      <c r="AD99" s="129">
        <v>31327</v>
      </c>
      <c r="AO99" s="205"/>
    </row>
    <row r="100" spans="2:41" ht="16.5" customHeight="1">
      <c r="B100" s="205"/>
      <c r="D100" s="772"/>
      <c r="E100" s="695" t="s">
        <v>323</v>
      </c>
      <c r="F100" s="706">
        <v>0</v>
      </c>
      <c r="G100" s="707">
        <v>0</v>
      </c>
      <c r="H100" s="707">
        <v>0</v>
      </c>
      <c r="I100" s="707">
        <v>0.5</v>
      </c>
      <c r="J100" s="707">
        <v>1</v>
      </c>
      <c r="K100" s="707">
        <v>0</v>
      </c>
      <c r="L100" s="103">
        <f t="shared" si="24"/>
        <v>1.5</v>
      </c>
      <c r="AC100" s="131" t="s">
        <v>177</v>
      </c>
      <c r="AD100" s="129">
        <v>11100</v>
      </c>
      <c r="AO100" s="205"/>
    </row>
    <row r="101" spans="2:41" s="666" customFormat="1" ht="16.5" customHeight="1" thickBot="1">
      <c r="C101" s="694"/>
      <c r="D101" s="772"/>
      <c r="E101" s="701" t="s">
        <v>82</v>
      </c>
      <c r="F101" s="704">
        <f>[1]Sheet1!F93</f>
        <v>0</v>
      </c>
      <c r="G101" s="144">
        <f>[1]Sheet1!G93</f>
        <v>1</v>
      </c>
      <c r="H101" s="144">
        <f>[1]Sheet1!H93</f>
        <v>0</v>
      </c>
      <c r="I101" s="144">
        <f>[1]Sheet1!I93</f>
        <v>0</v>
      </c>
      <c r="J101" s="144">
        <f>[1]Sheet1!J93</f>
        <v>1</v>
      </c>
      <c r="K101" s="144">
        <f>[1]Sheet1!K93</f>
        <v>0</v>
      </c>
      <c r="L101" s="134">
        <f t="shared" si="24"/>
        <v>2</v>
      </c>
      <c r="M101" s="139"/>
      <c r="N101" s="102">
        <f t="shared" si="33"/>
        <v>0</v>
      </c>
      <c r="O101" s="102">
        <f t="shared" si="34"/>
        <v>1</v>
      </c>
      <c r="P101" s="102">
        <f t="shared" si="35"/>
        <v>0</v>
      </c>
      <c r="Q101" s="102">
        <f t="shared" si="36"/>
        <v>0</v>
      </c>
      <c r="R101" s="102">
        <f t="shared" si="37"/>
        <v>1</v>
      </c>
      <c r="S101" s="102">
        <f t="shared" si="38"/>
        <v>0</v>
      </c>
      <c r="T101" s="103">
        <f t="shared" si="25"/>
        <v>2</v>
      </c>
      <c r="U101" s="695"/>
      <c r="V101" s="696">
        <f t="shared" si="45"/>
        <v>0</v>
      </c>
      <c r="W101" s="697">
        <f t="shared" si="46"/>
        <v>58219</v>
      </c>
      <c r="X101" s="697">
        <f t="shared" si="47"/>
        <v>0</v>
      </c>
      <c r="Y101" s="697">
        <f t="shared" si="48"/>
        <v>0</v>
      </c>
      <c r="Z101" s="697">
        <f t="shared" si="49"/>
        <v>61161</v>
      </c>
      <c r="AA101" s="698">
        <f t="shared" si="31"/>
        <v>119380</v>
      </c>
      <c r="AB101" s="695"/>
      <c r="AC101" s="695"/>
      <c r="AD101" s="695"/>
      <c r="AE101" s="695"/>
      <c r="AF101" s="695"/>
      <c r="AG101" s="695"/>
      <c r="AH101" s="695"/>
      <c r="AI101" s="695"/>
      <c r="AJ101" s="695"/>
      <c r="AK101" s="695"/>
      <c r="AL101" s="298"/>
      <c r="AM101" s="299"/>
      <c r="AN101" s="300"/>
      <c r="AO101" s="699"/>
    </row>
    <row r="102" spans="2:41" ht="16.5" customHeight="1" thickBot="1">
      <c r="C102" s="204"/>
      <c r="D102" s="772"/>
      <c r="E102" s="700" t="s">
        <v>103</v>
      </c>
      <c r="F102" s="704">
        <f>[1]Sheet1!F94</f>
        <v>0</v>
      </c>
      <c r="G102" s="144">
        <f>[1]Sheet1!G94</f>
        <v>1</v>
      </c>
      <c r="H102" s="144">
        <f>[1]Sheet1!H94</f>
        <v>0</v>
      </c>
      <c r="I102" s="144">
        <f>[1]Sheet1!I94</f>
        <v>0</v>
      </c>
      <c r="J102" s="144">
        <f>[1]Sheet1!J94</f>
        <v>1</v>
      </c>
      <c r="K102" s="144">
        <f>[1]Sheet1!K94</f>
        <v>0</v>
      </c>
      <c r="L102" s="103">
        <f t="shared" si="24"/>
        <v>2</v>
      </c>
      <c r="M102" s="139"/>
      <c r="N102" s="102">
        <f t="shared" si="33"/>
        <v>0</v>
      </c>
      <c r="O102" s="102">
        <f t="shared" si="34"/>
        <v>1</v>
      </c>
      <c r="P102" s="102">
        <f t="shared" si="35"/>
        <v>0</v>
      </c>
      <c r="Q102" s="102">
        <f t="shared" si="36"/>
        <v>0</v>
      </c>
      <c r="R102" s="102">
        <f t="shared" si="37"/>
        <v>1</v>
      </c>
      <c r="S102" s="102">
        <f t="shared" si="38"/>
        <v>0</v>
      </c>
      <c r="T102" s="103">
        <f t="shared" si="25"/>
        <v>2</v>
      </c>
      <c r="U102" s="100"/>
      <c r="V102" s="112">
        <f t="shared" si="45"/>
        <v>0</v>
      </c>
      <c r="W102" s="111">
        <f t="shared" si="46"/>
        <v>58219</v>
      </c>
      <c r="X102" s="111">
        <f t="shared" si="47"/>
        <v>0</v>
      </c>
      <c r="Y102" s="111">
        <f t="shared" si="48"/>
        <v>0</v>
      </c>
      <c r="Z102" s="111">
        <f t="shared" si="49"/>
        <v>61161</v>
      </c>
      <c r="AA102" s="113">
        <f t="shared" si="31"/>
        <v>119380</v>
      </c>
      <c r="AB102" s="100"/>
      <c r="AC102" s="760" t="s">
        <v>182</v>
      </c>
      <c r="AD102" s="761"/>
      <c r="AE102" s="100"/>
      <c r="AF102" s="100"/>
      <c r="AG102" s="100"/>
      <c r="AH102" s="100"/>
      <c r="AI102" s="100"/>
      <c r="AJ102" s="100"/>
      <c r="AK102" s="100"/>
      <c r="AL102" s="298"/>
      <c r="AM102" s="299"/>
      <c r="AN102" s="300"/>
      <c r="AO102" s="205"/>
    </row>
    <row r="103" spans="2:41" ht="16.5" customHeight="1" thickBot="1">
      <c r="C103" s="204"/>
      <c r="D103" s="773"/>
      <c r="E103" s="702" t="s">
        <v>75</v>
      </c>
      <c r="F103" s="705">
        <f>[1]Sheet1!F95</f>
        <v>0</v>
      </c>
      <c r="G103" s="691">
        <f>[1]Sheet1!G95</f>
        <v>1</v>
      </c>
      <c r="H103" s="691">
        <f>[1]Sheet1!H95</f>
        <v>1</v>
      </c>
      <c r="I103" s="691">
        <f>[1]Sheet1!I95</f>
        <v>3</v>
      </c>
      <c r="J103" s="691">
        <f>[1]Sheet1!J95</f>
        <v>0</v>
      </c>
      <c r="K103" s="691">
        <f>[1]Sheet1!K95</f>
        <v>0</v>
      </c>
      <c r="L103" s="143">
        <f t="shared" si="24"/>
        <v>5</v>
      </c>
      <c r="M103" s="139"/>
      <c r="N103" s="102">
        <f t="shared" si="33"/>
        <v>0</v>
      </c>
      <c r="O103" s="102">
        <f t="shared" si="34"/>
        <v>1</v>
      </c>
      <c r="P103" s="102">
        <f t="shared" si="35"/>
        <v>1</v>
      </c>
      <c r="Q103" s="102">
        <f t="shared" si="36"/>
        <v>3</v>
      </c>
      <c r="R103" s="102">
        <f t="shared" si="37"/>
        <v>0</v>
      </c>
      <c r="S103" s="102">
        <f t="shared" si="38"/>
        <v>0</v>
      </c>
      <c r="T103" s="103">
        <f t="shared" si="25"/>
        <v>5</v>
      </c>
      <c r="U103" s="100"/>
      <c r="V103" s="637">
        <f t="shared" ref="V103" si="50">$V$4*N103</f>
        <v>0</v>
      </c>
      <c r="W103" s="638">
        <f t="shared" ref="W103" si="51">$W$4*O103</f>
        <v>57849</v>
      </c>
      <c r="X103" s="638">
        <f t="shared" ref="X103" si="52">$X$4*P103</f>
        <v>66764</v>
      </c>
      <c r="Y103" s="638">
        <f t="shared" ref="Y103" si="53">$Y$4*Q103</f>
        <v>157518</v>
      </c>
      <c r="Z103" s="638">
        <f>$Z$4*R103</f>
        <v>0</v>
      </c>
      <c r="AA103" s="119">
        <f>SUM(V103:Z103)</f>
        <v>282131</v>
      </c>
      <c r="AB103" s="100"/>
      <c r="AC103" s="120" t="s">
        <v>169</v>
      </c>
      <c r="AD103" s="121">
        <v>3337675</v>
      </c>
      <c r="AE103" s="100"/>
      <c r="AF103" s="100"/>
      <c r="AG103" s="100"/>
      <c r="AH103" s="100"/>
      <c r="AI103" s="100"/>
      <c r="AJ103" s="100"/>
      <c r="AK103" s="100"/>
      <c r="AL103" s="298"/>
      <c r="AM103" s="299"/>
      <c r="AN103" s="300"/>
      <c r="AO103" s="205"/>
    </row>
    <row r="104" spans="2:41" ht="16.5" customHeight="1" thickBot="1">
      <c r="C104" s="204"/>
      <c r="D104" s="100"/>
      <c r="E104" s="158" t="s">
        <v>148</v>
      </c>
      <c r="F104" s="159">
        <f t="shared" ref="F104:K104" si="54">SUM(F14:F103)</f>
        <v>0</v>
      </c>
      <c r="G104" s="160">
        <f t="shared" si="54"/>
        <v>86</v>
      </c>
      <c r="H104" s="160">
        <f t="shared" si="54"/>
        <v>11</v>
      </c>
      <c r="I104" s="160">
        <f t="shared" si="54"/>
        <v>134</v>
      </c>
      <c r="J104" s="160">
        <f t="shared" si="54"/>
        <v>66</v>
      </c>
      <c r="K104" s="160">
        <f t="shared" si="54"/>
        <v>0</v>
      </c>
      <c r="L104" s="161">
        <f>SUM(F104:K104)</f>
        <v>297</v>
      </c>
      <c r="M104" s="124"/>
      <c r="N104" s="122">
        <f t="shared" ref="N104:S104" si="55">SUM(N14:N103)</f>
        <v>0</v>
      </c>
      <c r="O104" s="122">
        <f t="shared" si="55"/>
        <v>83</v>
      </c>
      <c r="P104" s="122">
        <f t="shared" si="55"/>
        <v>11</v>
      </c>
      <c r="Q104" s="122">
        <f t="shared" si="55"/>
        <v>130.5</v>
      </c>
      <c r="R104" s="122">
        <f t="shared" si="55"/>
        <v>62</v>
      </c>
      <c r="S104" s="122">
        <f t="shared" si="55"/>
        <v>0</v>
      </c>
      <c r="T104" s="123">
        <f>SUM(N104:S104)</f>
        <v>286.5</v>
      </c>
      <c r="U104" s="100"/>
      <c r="V104" s="125">
        <f>SUM(V14:V103)</f>
        <v>0</v>
      </c>
      <c r="W104" s="126">
        <f t="shared" ref="W104:AA104" si="56">SUM(W14:W103)</f>
        <v>4888539</v>
      </c>
      <c r="X104" s="126">
        <f t="shared" si="56"/>
        <v>734404</v>
      </c>
      <c r="Y104" s="126">
        <f t="shared" si="56"/>
        <v>6707336.5</v>
      </c>
      <c r="Z104" s="126">
        <f t="shared" si="56"/>
        <v>3791982</v>
      </c>
      <c r="AA104" s="127">
        <f t="shared" si="56"/>
        <v>16122261.5</v>
      </c>
      <c r="AB104" s="100"/>
      <c r="AC104" s="128" t="s">
        <v>170</v>
      </c>
      <c r="AD104" s="129">
        <v>3760066</v>
      </c>
      <c r="AE104" s="100"/>
      <c r="AF104" s="100"/>
      <c r="AG104" s="100"/>
      <c r="AH104" s="100"/>
      <c r="AI104" s="100"/>
      <c r="AJ104" s="100"/>
      <c r="AK104" s="100"/>
      <c r="AL104" s="298"/>
      <c r="AM104" s="299"/>
      <c r="AN104" s="300"/>
      <c r="AO104" s="205"/>
    </row>
    <row r="105" spans="2:41" ht="16.5" customHeight="1">
      <c r="C105" s="208"/>
      <c r="D105" s="194"/>
      <c r="E105" s="194"/>
      <c r="F105" s="194"/>
      <c r="G105" s="194"/>
      <c r="H105" s="194"/>
      <c r="I105" s="194"/>
      <c r="J105" s="194"/>
      <c r="K105" s="194"/>
      <c r="L105" s="194"/>
      <c r="M105" s="194"/>
      <c r="N105" s="194"/>
      <c r="O105" s="194"/>
      <c r="P105" s="194"/>
      <c r="Q105" s="194"/>
      <c r="R105" s="194"/>
      <c r="S105" s="194"/>
      <c r="T105" s="194"/>
      <c r="U105" s="194"/>
      <c r="V105" s="194"/>
      <c r="W105" s="194"/>
      <c r="X105" s="194"/>
      <c r="Y105" s="194"/>
      <c r="Z105" s="194"/>
      <c r="AA105" s="194"/>
      <c r="AB105" s="194"/>
      <c r="AC105" s="307" t="s">
        <v>168</v>
      </c>
      <c r="AD105" s="308"/>
      <c r="AE105" s="194"/>
      <c r="AF105" s="194"/>
      <c r="AG105" s="194"/>
      <c r="AH105" s="194"/>
      <c r="AI105" s="194"/>
      <c r="AJ105" s="194"/>
      <c r="AK105" s="194"/>
      <c r="AL105" s="309"/>
      <c r="AM105" s="310"/>
      <c r="AN105" s="311"/>
      <c r="AO105" s="209"/>
    </row>
    <row r="106" spans="2:41" ht="16.5" customHeight="1">
      <c r="V106" s="130"/>
      <c r="AC106" s="131" t="s">
        <v>171</v>
      </c>
      <c r="AD106" s="129">
        <v>27275</v>
      </c>
    </row>
    <row r="107" spans="2:41" ht="16.5" customHeight="1">
      <c r="AC107" s="131" t="s">
        <v>172</v>
      </c>
      <c r="AD107" s="129">
        <v>133669</v>
      </c>
    </row>
    <row r="108" spans="2:41" ht="16.5" customHeight="1">
      <c r="E108" s="25"/>
      <c r="J108" s="100"/>
      <c r="R108" s="100"/>
      <c r="X108" s="25"/>
      <c r="AC108" s="131" t="s">
        <v>173</v>
      </c>
      <c r="AD108" s="129">
        <v>75264</v>
      </c>
    </row>
    <row r="109" spans="2:41" ht="16.5" customHeight="1">
      <c r="E109" s="25"/>
      <c r="J109" s="100"/>
      <c r="R109" s="100"/>
      <c r="X109" s="25"/>
      <c r="AC109" s="131" t="s">
        <v>174</v>
      </c>
      <c r="AD109" s="129">
        <v>18580</v>
      </c>
    </row>
    <row r="110" spans="2:41" ht="16.5" customHeight="1">
      <c r="E110" s="25"/>
      <c r="J110" s="100"/>
      <c r="R110" s="100"/>
      <c r="X110" s="25"/>
      <c r="AC110" s="131" t="s">
        <v>175</v>
      </c>
      <c r="AD110" s="129">
        <v>45910</v>
      </c>
    </row>
    <row r="111" spans="2:41" ht="16.5" customHeight="1">
      <c r="E111" s="25"/>
      <c r="J111" s="100"/>
      <c r="R111" s="100"/>
      <c r="X111" s="25"/>
      <c r="AC111" s="131" t="s">
        <v>176</v>
      </c>
      <c r="AD111" s="129">
        <v>31327</v>
      </c>
    </row>
    <row r="112" spans="2:41" ht="16.5" customHeight="1">
      <c r="AC112" s="131" t="s">
        <v>177</v>
      </c>
      <c r="AD112" s="129">
        <v>11100</v>
      </c>
    </row>
    <row r="113" spans="29:30" ht="16.5" customHeight="1">
      <c r="AC113" s="131" t="s">
        <v>178</v>
      </c>
      <c r="AD113" s="129">
        <v>31300</v>
      </c>
    </row>
    <row r="114" spans="29:30" ht="16.5" customHeight="1">
      <c r="AC114" s="131" t="s">
        <v>179</v>
      </c>
      <c r="AD114" s="129">
        <v>52188</v>
      </c>
    </row>
    <row r="115" spans="29:30" ht="16.5" customHeight="1" thickBot="1">
      <c r="AC115" s="132" t="s">
        <v>181</v>
      </c>
      <c r="AD115" s="133">
        <f>SUM(AD103:AD114)</f>
        <v>7524354</v>
      </c>
    </row>
  </sheetData>
  <sortState ref="A4:R81">
    <sortCondition ref="A4:A81"/>
  </sortState>
  <mergeCells count="11">
    <mergeCell ref="AD12:AG12"/>
    <mergeCell ref="AC102:AD102"/>
    <mergeCell ref="D14:D73"/>
    <mergeCell ref="D74:D81"/>
    <mergeCell ref="D82:D91"/>
    <mergeCell ref="D92:D103"/>
    <mergeCell ref="U1:V1"/>
    <mergeCell ref="H9:L9"/>
    <mergeCell ref="N12:T12"/>
    <mergeCell ref="V12:AA12"/>
    <mergeCell ref="F12:L12"/>
  </mergeCells>
  <pageMargins left="0.25" right="0.25" top="0.75" bottom="0.75" header="0.3" footer="0.3"/>
  <pageSetup paperSize="3" scale="66"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rgb="FFFFFF00"/>
  </sheetPr>
  <dimension ref="B2:O50"/>
  <sheetViews>
    <sheetView workbookViewId="0">
      <selection activeCell="H46" sqref="H46"/>
    </sheetView>
  </sheetViews>
  <sheetFormatPr baseColWidth="10" defaultColWidth="8.83203125" defaultRowHeight="12" x14ac:dyDescent="0"/>
  <cols>
    <col min="1" max="1" width="3.33203125" style="117" customWidth="1"/>
    <col min="2" max="2" width="1.83203125" style="117" customWidth="1"/>
    <col min="3" max="3" width="5.5" style="117" customWidth="1"/>
    <col min="4" max="4" width="8.83203125" style="117"/>
    <col min="5" max="5" width="3.83203125" style="117" customWidth="1"/>
    <col min="6" max="6" width="39.33203125" style="117" customWidth="1"/>
    <col min="7" max="7" width="8.83203125" style="150"/>
    <col min="8" max="9" width="13.83203125" style="117" customWidth="1"/>
    <col min="10" max="11" width="8.83203125" style="117"/>
    <col min="12" max="12" width="14" style="117" bestFit="1" customWidth="1"/>
    <col min="13" max="14" width="8.83203125" style="117"/>
    <col min="15" max="15" width="2" style="117" customWidth="1"/>
    <col min="16" max="16384" width="8.83203125" style="117"/>
  </cols>
  <sheetData>
    <row r="2" spans="2:15">
      <c r="B2" s="261"/>
      <c r="C2" s="262"/>
      <c r="D2" s="262"/>
      <c r="E2" s="262"/>
      <c r="F2" s="262"/>
      <c r="G2" s="263"/>
      <c r="H2" s="262"/>
      <c r="I2" s="262"/>
      <c r="J2" s="262"/>
      <c r="K2" s="262"/>
      <c r="L2" s="262"/>
      <c r="M2" s="262"/>
      <c r="N2" s="262"/>
      <c r="O2" s="264"/>
    </row>
    <row r="3" spans="2:15" ht="63.75" customHeight="1">
      <c r="B3" s="265"/>
      <c r="C3" s="252"/>
      <c r="D3" s="253"/>
      <c r="E3" s="253"/>
      <c r="F3" s="253"/>
      <c r="G3" s="254"/>
      <c r="H3" s="253"/>
      <c r="I3" s="253"/>
      <c r="J3" s="253"/>
      <c r="K3" s="253"/>
      <c r="L3" s="253"/>
      <c r="M3" s="253"/>
      <c r="N3" s="253"/>
      <c r="O3" s="266"/>
    </row>
    <row r="4" spans="2:15" ht="18.75" customHeight="1">
      <c r="B4" s="265"/>
      <c r="C4" s="267"/>
      <c r="D4" s="268"/>
      <c r="E4" s="268"/>
      <c r="F4" s="269"/>
      <c r="G4" s="774"/>
      <c r="H4" s="774"/>
      <c r="I4" s="197"/>
      <c r="J4" s="197"/>
      <c r="K4" s="197"/>
      <c r="L4" s="197"/>
      <c r="M4" s="197"/>
      <c r="N4" s="197"/>
      <c r="O4" s="266"/>
    </row>
    <row r="5" spans="2:15" ht="13">
      <c r="B5" s="265"/>
      <c r="C5" s="197"/>
      <c r="D5" s="270" t="s">
        <v>186</v>
      </c>
      <c r="E5" s="271"/>
      <c r="F5" s="272"/>
      <c r="G5" s="270"/>
      <c r="H5" s="272"/>
      <c r="I5" s="197"/>
      <c r="J5" s="197"/>
      <c r="K5" s="96"/>
      <c r="L5" s="273"/>
      <c r="M5" s="197"/>
      <c r="N5" s="197"/>
      <c r="O5" s="266"/>
    </row>
    <row r="6" spans="2:15" ht="12.75" customHeight="1">
      <c r="B6" s="265"/>
      <c r="C6" s="197"/>
      <c r="D6" s="147" t="s">
        <v>3</v>
      </c>
      <c r="E6" s="270"/>
      <c r="F6" s="147" t="s">
        <v>187</v>
      </c>
      <c r="G6" s="147" t="s">
        <v>119</v>
      </c>
      <c r="H6" s="148" t="s">
        <v>188</v>
      </c>
      <c r="I6" s="197"/>
      <c r="J6" s="259"/>
      <c r="K6" s="259"/>
      <c r="L6" s="260"/>
      <c r="M6" s="259"/>
      <c r="N6" s="197"/>
      <c r="O6" s="266"/>
    </row>
    <row r="7" spans="2:15" ht="13">
      <c r="B7" s="265"/>
      <c r="C7" s="197"/>
      <c r="D7" s="274">
        <v>1171</v>
      </c>
      <c r="E7" s="268"/>
      <c r="F7" s="275" t="s">
        <v>189</v>
      </c>
      <c r="G7" s="287">
        <f>[2]Sheet1!$G$7</f>
        <v>1</v>
      </c>
      <c r="H7" s="288">
        <f>[2]Sheet1!$H$7</f>
        <v>91035</v>
      </c>
      <c r="I7" s="197"/>
      <c r="J7" s="259"/>
      <c r="K7" s="259"/>
      <c r="L7" s="259"/>
      <c r="M7" s="259"/>
      <c r="N7" s="197"/>
      <c r="O7" s="266"/>
    </row>
    <row r="8" spans="2:15" ht="13">
      <c r="B8" s="265"/>
      <c r="C8" s="197"/>
      <c r="D8" s="274">
        <v>1181</v>
      </c>
      <c r="E8" s="268"/>
      <c r="F8" s="275" t="s">
        <v>190</v>
      </c>
      <c r="G8" s="287">
        <f>[2]Sheet1!$G$8</f>
        <v>3</v>
      </c>
      <c r="H8" s="288">
        <f>[2]Sheet1!$H$8</f>
        <v>141845</v>
      </c>
      <c r="I8" s="197"/>
      <c r="J8" s="197"/>
      <c r="K8" s="197"/>
      <c r="L8" s="197"/>
      <c r="M8" s="197"/>
      <c r="N8" s="197"/>
      <c r="O8" s="266"/>
    </row>
    <row r="9" spans="2:15" ht="13">
      <c r="B9" s="265"/>
      <c r="C9" s="197"/>
      <c r="D9" s="274">
        <v>1201</v>
      </c>
      <c r="E9" s="268"/>
      <c r="F9" s="275" t="s">
        <v>191</v>
      </c>
      <c r="G9" s="287">
        <f>[2]Sheet1!$G$9</f>
        <v>2</v>
      </c>
      <c r="H9" s="288">
        <f>[2]Sheet1!$H$9</f>
        <v>96451</v>
      </c>
      <c r="I9" s="197"/>
      <c r="J9" s="197"/>
      <c r="K9" s="197"/>
      <c r="L9" s="197"/>
      <c r="M9" s="197"/>
      <c r="N9" s="197"/>
      <c r="O9" s="266"/>
    </row>
    <row r="10" spans="2:15" ht="13">
      <c r="B10" s="265"/>
      <c r="C10" s="197"/>
      <c r="D10" s="274">
        <v>1331</v>
      </c>
      <c r="E10" s="268"/>
      <c r="F10" s="275" t="s">
        <v>192</v>
      </c>
      <c r="G10" s="287"/>
      <c r="H10" s="288">
        <f>[2]Sheet1!$H$10</f>
        <v>5500</v>
      </c>
      <c r="I10" s="197"/>
      <c r="J10" s="197"/>
      <c r="K10" s="197"/>
      <c r="L10" s="197"/>
      <c r="M10" s="197"/>
      <c r="N10" s="197"/>
      <c r="O10" s="266"/>
    </row>
    <row r="11" spans="2:15" ht="13">
      <c r="B11" s="265"/>
      <c r="C11" s="197"/>
      <c r="D11" s="274">
        <v>1381</v>
      </c>
      <c r="E11" s="268"/>
      <c r="F11" s="275" t="s">
        <v>193</v>
      </c>
      <c r="G11" s="287"/>
      <c r="H11" s="288">
        <f>[2]Sheet1!$H$11</f>
        <v>15000</v>
      </c>
      <c r="I11" s="197"/>
      <c r="J11" s="197"/>
      <c r="K11" s="197"/>
      <c r="L11" s="197"/>
      <c r="M11" s="197"/>
      <c r="N11" s="197"/>
      <c r="O11" s="266"/>
    </row>
    <row r="12" spans="2:15" ht="13">
      <c r="B12" s="265"/>
      <c r="C12" s="197"/>
      <c r="D12" s="274">
        <v>1681</v>
      </c>
      <c r="E12" s="268"/>
      <c r="F12" s="275" t="s">
        <v>194</v>
      </c>
      <c r="G12" s="287">
        <f>[2]Sheet1!$G$12</f>
        <v>10</v>
      </c>
      <c r="H12" s="288">
        <f>[2]Sheet1!$H$12</f>
        <v>576753</v>
      </c>
      <c r="I12" s="197"/>
      <c r="J12" s="197"/>
      <c r="K12" s="197"/>
      <c r="L12" s="197"/>
      <c r="M12" s="197"/>
      <c r="N12" s="197"/>
      <c r="O12" s="266"/>
    </row>
    <row r="13" spans="2:15" ht="13">
      <c r="B13" s="265"/>
      <c r="C13" s="197"/>
      <c r="D13" s="274">
        <v>1701</v>
      </c>
      <c r="E13" s="268"/>
      <c r="F13" s="275" t="s">
        <v>195</v>
      </c>
      <c r="G13" s="287">
        <f>[2]Sheet1!$G$13</f>
        <v>33</v>
      </c>
      <c r="H13" s="288">
        <f>[2]Sheet1!$H$13</f>
        <v>840438.82352941181</v>
      </c>
      <c r="I13" s="197"/>
      <c r="J13" s="197"/>
      <c r="K13" s="197"/>
      <c r="L13" s="197"/>
      <c r="M13" s="197"/>
      <c r="N13" s="197"/>
      <c r="O13" s="266"/>
    </row>
    <row r="14" spans="2:15" ht="13">
      <c r="B14" s="265"/>
      <c r="C14" s="197"/>
      <c r="D14" s="274">
        <v>1741</v>
      </c>
      <c r="E14" s="268"/>
      <c r="F14" s="275" t="s">
        <v>196</v>
      </c>
      <c r="G14" s="287"/>
      <c r="H14" s="288">
        <f>[2]Sheet1!$H$14</f>
        <v>0</v>
      </c>
      <c r="I14" s="197"/>
      <c r="J14" s="197"/>
      <c r="K14" s="197"/>
      <c r="L14" s="197"/>
      <c r="M14" s="197"/>
      <c r="N14" s="197"/>
      <c r="O14" s="266"/>
    </row>
    <row r="15" spans="2:15" ht="13">
      <c r="B15" s="265"/>
      <c r="C15" s="197"/>
      <c r="D15" s="270" t="s">
        <v>197</v>
      </c>
      <c r="E15" s="270"/>
      <c r="F15" s="272" t="s">
        <v>198</v>
      </c>
      <c r="G15" s="255">
        <f>[2]Sheet1!$G$15</f>
        <v>49</v>
      </c>
      <c r="H15" s="256">
        <f>SUM(H7:H14)</f>
        <v>1767022.8235294118</v>
      </c>
      <c r="I15" s="197"/>
      <c r="J15" s="197"/>
      <c r="K15" s="197" t="str">
        <f>F15</f>
        <v>SALARIES and BENEFITS</v>
      </c>
      <c r="L15" s="276">
        <f>H15</f>
        <v>1767022.8235294118</v>
      </c>
      <c r="M15" s="197"/>
      <c r="N15" s="197"/>
      <c r="O15" s="266"/>
    </row>
    <row r="16" spans="2:15" ht="13">
      <c r="B16" s="265"/>
      <c r="C16" s="197"/>
      <c r="D16" s="277">
        <v>2100</v>
      </c>
      <c r="E16" s="278"/>
      <c r="F16" s="279" t="s">
        <v>199</v>
      </c>
      <c r="G16" s="255"/>
      <c r="H16" s="289">
        <f>[2]Sheet1!$H$16</f>
        <v>3499.6626506024099</v>
      </c>
      <c r="I16" s="197"/>
      <c r="J16" s="197"/>
      <c r="K16" s="197" t="str">
        <f>F24</f>
        <v>EMPLOYEE BENEFITS</v>
      </c>
      <c r="L16" s="276">
        <f>H24</f>
        <v>1104720.9397590361</v>
      </c>
      <c r="M16" s="197"/>
      <c r="N16" s="197"/>
      <c r="O16" s="266"/>
    </row>
    <row r="17" spans="2:15" ht="13">
      <c r="B17" s="265"/>
      <c r="C17" s="197"/>
      <c r="D17" s="277">
        <v>2200</v>
      </c>
      <c r="E17" s="278"/>
      <c r="F17" s="279" t="s">
        <v>200</v>
      </c>
      <c r="G17" s="255"/>
      <c r="H17" s="289">
        <f>[2]Sheet1!$H$17</f>
        <v>589050.84337349399</v>
      </c>
      <c r="I17" s="197"/>
      <c r="J17" s="197"/>
      <c r="K17" s="197" t="str">
        <f>F33</f>
        <v>PURCHASED SERVICES</v>
      </c>
      <c r="L17" s="276">
        <f>H33</f>
        <v>176893</v>
      </c>
      <c r="M17" s="197"/>
      <c r="N17" s="197"/>
      <c r="O17" s="266"/>
    </row>
    <row r="18" spans="2:15" ht="13">
      <c r="B18" s="265"/>
      <c r="C18" s="197"/>
      <c r="D18" s="277">
        <v>2500</v>
      </c>
      <c r="E18" s="278"/>
      <c r="F18" s="279" t="s">
        <v>201</v>
      </c>
      <c r="G18" s="255"/>
      <c r="H18" s="289">
        <f>[2]Sheet1!$H$18</f>
        <v>49697.807228915663</v>
      </c>
      <c r="I18" s="197"/>
      <c r="J18" s="197"/>
      <c r="K18" s="197" t="str">
        <f>F42</f>
        <v>SUPPLIES and MATERIALS</v>
      </c>
      <c r="L18" s="276">
        <f>H42</f>
        <v>593148.64</v>
      </c>
      <c r="M18" s="197"/>
      <c r="N18" s="197"/>
      <c r="O18" s="266"/>
    </row>
    <row r="19" spans="2:15" ht="13">
      <c r="B19" s="265"/>
      <c r="C19" s="197"/>
      <c r="D19" s="277">
        <v>2550</v>
      </c>
      <c r="E19" s="278"/>
      <c r="F19" s="279" t="s">
        <v>202</v>
      </c>
      <c r="G19" s="255"/>
      <c r="H19" s="289">
        <f>[2]Sheet1!$H$19</f>
        <v>2687.3253012048194</v>
      </c>
      <c r="I19" s="197"/>
      <c r="J19" s="197"/>
      <c r="K19" s="197" t="str">
        <f>F47</f>
        <v>CAPITAL OUTLAY</v>
      </c>
      <c r="L19" s="276">
        <f>H47</f>
        <v>36806</v>
      </c>
      <c r="M19" s="197"/>
      <c r="N19" s="197"/>
      <c r="O19" s="266"/>
    </row>
    <row r="20" spans="2:15" ht="13">
      <c r="B20" s="265"/>
      <c r="C20" s="197"/>
      <c r="D20" s="277">
        <v>2600</v>
      </c>
      <c r="E20" s="278"/>
      <c r="F20" s="279" t="s">
        <v>203</v>
      </c>
      <c r="G20" s="255"/>
      <c r="H20" s="289">
        <f>[2]Sheet1!$H$20</f>
        <v>114802.86746987952</v>
      </c>
      <c r="I20" s="197"/>
      <c r="J20" s="197"/>
      <c r="K20" s="197"/>
      <c r="L20" s="197"/>
      <c r="M20" s="197"/>
      <c r="N20" s="197"/>
      <c r="O20" s="266"/>
    </row>
    <row r="21" spans="2:15" ht="13">
      <c r="B21" s="265"/>
      <c r="C21" s="197"/>
      <c r="D21" s="277">
        <v>2610</v>
      </c>
      <c r="E21" s="278"/>
      <c r="F21" s="279" t="s">
        <v>204</v>
      </c>
      <c r="G21" s="255"/>
      <c r="H21" s="289">
        <f>[2]Sheet1!$H$21</f>
        <v>26952.361445783135</v>
      </c>
      <c r="I21" s="197"/>
      <c r="J21" s="197"/>
      <c r="K21" s="197"/>
      <c r="L21" s="197"/>
      <c r="M21" s="197"/>
      <c r="N21" s="197"/>
      <c r="O21" s="266"/>
    </row>
    <row r="22" spans="2:15" ht="13">
      <c r="B22" s="265"/>
      <c r="C22" s="197"/>
      <c r="D22" s="277">
        <v>2800</v>
      </c>
      <c r="E22" s="278"/>
      <c r="F22" s="279" t="s">
        <v>205</v>
      </c>
      <c r="G22" s="255"/>
      <c r="H22" s="289">
        <f>[2]Sheet1!$H$22</f>
        <v>318030.07228915661</v>
      </c>
      <c r="I22" s="197"/>
      <c r="J22" s="197"/>
      <c r="K22" s="197"/>
      <c r="L22" s="197"/>
      <c r="M22" s="197"/>
      <c r="N22" s="197"/>
      <c r="O22" s="266"/>
    </row>
    <row r="23" spans="2:15" ht="13">
      <c r="B23" s="265"/>
      <c r="C23" s="197"/>
      <c r="D23" s="277">
        <v>2801</v>
      </c>
      <c r="E23" s="278"/>
      <c r="F23" s="279" t="s">
        <v>206</v>
      </c>
      <c r="G23" s="255"/>
      <c r="H23" s="289">
        <f>[2]Sheet1!$H$23</f>
        <v>0</v>
      </c>
      <c r="I23" s="197"/>
      <c r="J23" s="197"/>
      <c r="K23" s="197"/>
      <c r="L23" s="197"/>
      <c r="M23" s="197"/>
      <c r="N23" s="197"/>
      <c r="O23" s="266"/>
    </row>
    <row r="24" spans="2:15" ht="13">
      <c r="B24" s="265"/>
      <c r="C24" s="197"/>
      <c r="D24" s="278" t="s">
        <v>207</v>
      </c>
      <c r="E24" s="278"/>
      <c r="F24" s="280" t="s">
        <v>208</v>
      </c>
      <c r="G24" s="255"/>
      <c r="H24" s="256">
        <f>SUM(H16:H23)</f>
        <v>1104720.9397590361</v>
      </c>
      <c r="I24" s="197"/>
      <c r="J24" s="197"/>
      <c r="K24" s="197"/>
      <c r="L24" s="197"/>
      <c r="M24" s="197"/>
      <c r="N24" s="197"/>
      <c r="O24" s="266"/>
    </row>
    <row r="25" spans="2:15" ht="13">
      <c r="B25" s="265"/>
      <c r="C25" s="197"/>
      <c r="D25" s="281">
        <v>3010</v>
      </c>
      <c r="E25" s="268"/>
      <c r="F25" s="275" t="s">
        <v>209</v>
      </c>
      <c r="G25" s="287"/>
      <c r="H25" s="149">
        <f>[2]Sheet1!$H$25</f>
        <v>87000</v>
      </c>
      <c r="I25" s="197"/>
      <c r="J25" s="197"/>
      <c r="K25" s="197"/>
      <c r="L25" s="197"/>
      <c r="M25" s="197"/>
      <c r="N25" s="197"/>
      <c r="O25" s="266"/>
    </row>
    <row r="26" spans="2:15" ht="13">
      <c r="B26" s="265"/>
      <c r="C26" s="197"/>
      <c r="D26" s="281">
        <v>3050</v>
      </c>
      <c r="E26" s="268"/>
      <c r="F26" s="275" t="s">
        <v>210</v>
      </c>
      <c r="G26" s="287"/>
      <c r="H26" s="149">
        <f>[2]Sheet1!$H$26</f>
        <v>21005</v>
      </c>
      <c r="I26" s="197"/>
      <c r="J26" s="197"/>
      <c r="K26" s="197"/>
      <c r="L26" s="197"/>
      <c r="M26" s="197"/>
      <c r="N26" s="197"/>
      <c r="O26" s="266"/>
    </row>
    <row r="27" spans="2:15" ht="13">
      <c r="B27" s="265"/>
      <c r="C27" s="197"/>
      <c r="D27" s="281">
        <v>3060</v>
      </c>
      <c r="E27" s="268"/>
      <c r="F27" s="275" t="s">
        <v>211</v>
      </c>
      <c r="G27" s="287"/>
      <c r="H27" s="149">
        <f>[2]Sheet1!$H$27</f>
        <v>38993</v>
      </c>
      <c r="I27" s="197"/>
      <c r="J27" s="197"/>
      <c r="K27" s="197"/>
      <c r="L27" s="197"/>
      <c r="M27" s="197"/>
      <c r="N27" s="197"/>
      <c r="O27" s="266"/>
    </row>
    <row r="28" spans="2:15" ht="13">
      <c r="B28" s="265"/>
      <c r="C28" s="197"/>
      <c r="D28" s="281">
        <v>3080</v>
      </c>
      <c r="E28" s="268"/>
      <c r="F28" s="275" t="s">
        <v>212</v>
      </c>
      <c r="G28" s="287"/>
      <c r="H28" s="149">
        <f>[2]Sheet1!$H$28</f>
        <v>6995</v>
      </c>
      <c r="I28" s="197"/>
      <c r="J28" s="197"/>
      <c r="K28" s="197"/>
      <c r="L28" s="197"/>
      <c r="M28" s="197"/>
      <c r="N28" s="197"/>
      <c r="O28" s="266"/>
    </row>
    <row r="29" spans="2:15" ht="13">
      <c r="B29" s="265"/>
      <c r="C29" s="197"/>
      <c r="D29" s="281">
        <v>3220</v>
      </c>
      <c r="E29" s="268"/>
      <c r="F29" s="275" t="s">
        <v>213</v>
      </c>
      <c r="G29" s="287"/>
      <c r="H29" s="149">
        <f>[2]Sheet1!$H$29</f>
        <v>1100</v>
      </c>
      <c r="I29" s="197"/>
      <c r="J29" s="197"/>
      <c r="K29" s="197"/>
      <c r="L29" s="197"/>
      <c r="M29" s="197"/>
      <c r="N29" s="197"/>
      <c r="O29" s="266"/>
    </row>
    <row r="30" spans="2:15" ht="13">
      <c r="B30" s="265"/>
      <c r="C30" s="197"/>
      <c r="D30" s="281">
        <v>3430</v>
      </c>
      <c r="E30" s="268"/>
      <c r="F30" s="275" t="s">
        <v>214</v>
      </c>
      <c r="G30" s="287"/>
      <c r="H30" s="149">
        <f>[2]Sheet1!$H$30</f>
        <v>9000</v>
      </c>
      <c r="I30" s="197"/>
      <c r="J30" s="197"/>
      <c r="K30" s="197"/>
      <c r="L30" s="197"/>
      <c r="M30" s="197"/>
      <c r="N30" s="197"/>
      <c r="O30" s="266"/>
    </row>
    <row r="31" spans="2:15" ht="13">
      <c r="B31" s="265"/>
      <c r="C31" s="197"/>
      <c r="D31" s="281">
        <v>3530</v>
      </c>
      <c r="E31" s="268"/>
      <c r="F31" s="275" t="s">
        <v>215</v>
      </c>
      <c r="G31" s="287"/>
      <c r="H31" s="149">
        <f>[2]Sheet1!$H$31</f>
        <v>12800</v>
      </c>
      <c r="I31" s="197"/>
      <c r="J31" s="197"/>
      <c r="K31" s="197"/>
      <c r="L31" s="197"/>
      <c r="M31" s="197"/>
      <c r="N31" s="197"/>
      <c r="O31" s="266"/>
    </row>
    <row r="32" spans="2:15" ht="13">
      <c r="B32" s="265"/>
      <c r="C32" s="197"/>
      <c r="D32" s="281">
        <v>3613</v>
      </c>
      <c r="E32" s="268"/>
      <c r="F32" s="282" t="s">
        <v>216</v>
      </c>
      <c r="G32" s="287"/>
      <c r="H32" s="149">
        <f>[2]Sheet1!$H$32</f>
        <v>0</v>
      </c>
      <c r="I32" s="197"/>
      <c r="J32" s="197"/>
      <c r="K32" s="197"/>
      <c r="L32" s="197"/>
      <c r="M32" s="197"/>
      <c r="N32" s="197"/>
      <c r="O32" s="266"/>
    </row>
    <row r="33" spans="2:15" ht="13">
      <c r="B33" s="265"/>
      <c r="C33" s="197"/>
      <c r="D33" s="270" t="s">
        <v>217</v>
      </c>
      <c r="E33" s="270"/>
      <c r="F33" s="272" t="s">
        <v>218</v>
      </c>
      <c r="G33" s="255"/>
      <c r="H33" s="256">
        <f>SUM(H25:H32)</f>
        <v>176893</v>
      </c>
      <c r="I33" s="197"/>
      <c r="J33" s="197"/>
      <c r="K33" s="197"/>
      <c r="L33" s="197"/>
      <c r="M33" s="197"/>
      <c r="N33" s="197"/>
      <c r="O33" s="266"/>
    </row>
    <row r="34" spans="2:15" ht="13">
      <c r="B34" s="265"/>
      <c r="C34" s="197"/>
      <c r="D34" s="281">
        <v>4010</v>
      </c>
      <c r="E34" s="268"/>
      <c r="F34" s="275" t="s">
        <v>219</v>
      </c>
      <c r="G34" s="287"/>
      <c r="H34" s="149">
        <f>[2]Sheet1!$H$34</f>
        <v>2599.84</v>
      </c>
      <c r="I34" s="197"/>
      <c r="J34" s="197"/>
      <c r="K34" s="197"/>
      <c r="L34" s="197"/>
      <c r="M34" s="197"/>
      <c r="N34" s="197"/>
      <c r="O34" s="266"/>
    </row>
    <row r="35" spans="2:15" ht="13">
      <c r="B35" s="265"/>
      <c r="C35" s="197"/>
      <c r="D35" s="281">
        <v>4020</v>
      </c>
      <c r="E35" s="268"/>
      <c r="F35" s="275" t="s">
        <v>220</v>
      </c>
      <c r="G35" s="287"/>
      <c r="H35" s="149">
        <f>[2]Sheet1!$H$35</f>
        <v>200</v>
      </c>
      <c r="I35" s="197"/>
      <c r="J35" s="197"/>
      <c r="K35" s="197"/>
      <c r="L35" s="197"/>
      <c r="M35" s="197"/>
      <c r="N35" s="197"/>
      <c r="O35" s="266"/>
    </row>
    <row r="36" spans="2:15" ht="13">
      <c r="B36" s="265"/>
      <c r="C36" s="197"/>
      <c r="D36" s="281">
        <v>4030</v>
      </c>
      <c r="E36" s="268"/>
      <c r="F36" s="275" t="s">
        <v>221</v>
      </c>
      <c r="G36" s="287"/>
      <c r="H36" s="149">
        <f>[2]Sheet1!$H$36</f>
        <v>200</v>
      </c>
      <c r="I36" s="197"/>
      <c r="J36" s="197"/>
      <c r="K36" s="197"/>
      <c r="L36" s="197"/>
      <c r="M36" s="197"/>
      <c r="N36" s="197"/>
      <c r="O36" s="266"/>
    </row>
    <row r="37" spans="2:15" ht="13">
      <c r="B37" s="265"/>
      <c r="C37" s="197"/>
      <c r="D37" s="281">
        <v>4040</v>
      </c>
      <c r="E37" s="268"/>
      <c r="F37" s="275" t="s">
        <v>222</v>
      </c>
      <c r="G37" s="287"/>
      <c r="H37" s="149">
        <f>[2]Sheet1!$H$37</f>
        <v>0</v>
      </c>
      <c r="I37" s="197"/>
      <c r="J37" s="197"/>
      <c r="K37" s="197"/>
      <c r="L37" s="197"/>
      <c r="M37" s="197"/>
      <c r="N37" s="197"/>
      <c r="O37" s="266"/>
    </row>
    <row r="38" spans="2:15" ht="13">
      <c r="B38" s="265"/>
      <c r="C38" s="197"/>
      <c r="D38" s="281">
        <v>4100</v>
      </c>
      <c r="E38" s="268"/>
      <c r="F38" s="275" t="s">
        <v>223</v>
      </c>
      <c r="G38" s="287"/>
      <c r="H38" s="149">
        <f>[2]Sheet1!$H$38</f>
        <v>16880.8</v>
      </c>
      <c r="I38" s="197"/>
      <c r="J38" s="197"/>
      <c r="K38" s="197"/>
      <c r="L38" s="197"/>
      <c r="M38" s="197"/>
      <c r="N38" s="197"/>
      <c r="O38" s="266"/>
    </row>
    <row r="39" spans="2:15" ht="13">
      <c r="B39" s="265"/>
      <c r="C39" s="197"/>
      <c r="D39" s="281">
        <v>4110</v>
      </c>
      <c r="E39" s="268"/>
      <c r="F39" s="275" t="s">
        <v>224</v>
      </c>
      <c r="G39" s="287"/>
      <c r="H39" s="149">
        <f>[2]Sheet1!$H$39</f>
        <v>6.4</v>
      </c>
      <c r="I39" s="197"/>
      <c r="J39" s="197"/>
      <c r="K39" s="197"/>
      <c r="L39" s="197"/>
      <c r="M39" s="197"/>
      <c r="N39" s="197"/>
      <c r="O39" s="266"/>
    </row>
    <row r="40" spans="2:15" ht="13">
      <c r="B40" s="265"/>
      <c r="C40" s="197"/>
      <c r="D40" s="281">
        <v>4130</v>
      </c>
      <c r="E40" s="268"/>
      <c r="F40" s="275" t="s">
        <v>225</v>
      </c>
      <c r="G40" s="287"/>
      <c r="H40" s="149">
        <f>[2]Sheet1!$H$40</f>
        <v>26147.200000000001</v>
      </c>
      <c r="I40" s="197"/>
      <c r="J40" s="197"/>
      <c r="K40" s="197"/>
      <c r="L40" s="197"/>
      <c r="M40" s="197"/>
      <c r="N40" s="197"/>
      <c r="O40" s="266"/>
    </row>
    <row r="41" spans="2:15" ht="13">
      <c r="B41" s="265"/>
      <c r="C41" s="197"/>
      <c r="D41" s="281">
        <v>4200</v>
      </c>
      <c r="E41" s="268"/>
      <c r="F41" s="275" t="s">
        <v>226</v>
      </c>
      <c r="G41" s="287"/>
      <c r="H41" s="149">
        <f>[2]Sheet1!$H$41</f>
        <v>547114.4</v>
      </c>
      <c r="I41" s="197"/>
      <c r="J41" s="197"/>
      <c r="K41" s="197"/>
      <c r="L41" s="197"/>
      <c r="M41" s="197"/>
      <c r="N41" s="197"/>
      <c r="O41" s="266"/>
    </row>
    <row r="42" spans="2:15" ht="13">
      <c r="B42" s="265"/>
      <c r="C42" s="197"/>
      <c r="D42" s="270" t="s">
        <v>227</v>
      </c>
      <c r="E42" s="270"/>
      <c r="F42" s="272" t="s">
        <v>228</v>
      </c>
      <c r="G42" s="255"/>
      <c r="H42" s="256">
        <f>SUM(H34:H41)</f>
        <v>593148.64</v>
      </c>
      <c r="I42" s="197"/>
      <c r="J42" s="197"/>
      <c r="K42" s="197"/>
      <c r="L42" s="197"/>
      <c r="M42" s="197"/>
      <c r="N42" s="197"/>
      <c r="O42" s="266"/>
    </row>
    <row r="43" spans="2:15" ht="13">
      <c r="B43" s="265"/>
      <c r="C43" s="197"/>
      <c r="D43" s="281">
        <v>5400</v>
      </c>
      <c r="E43" s="268"/>
      <c r="F43" s="275" t="s">
        <v>229</v>
      </c>
      <c r="G43" s="287"/>
      <c r="H43" s="149">
        <f>[2]Sheet1!$H$43</f>
        <v>11500</v>
      </c>
      <c r="I43" s="197"/>
      <c r="J43" s="197"/>
      <c r="K43" s="197"/>
      <c r="L43" s="197"/>
      <c r="M43" s="197"/>
      <c r="N43" s="197"/>
      <c r="O43" s="266"/>
    </row>
    <row r="44" spans="2:15" ht="13">
      <c r="B44" s="265"/>
      <c r="C44" s="197"/>
      <c r="D44" s="281">
        <v>5415</v>
      </c>
      <c r="F44" s="268" t="s">
        <v>289</v>
      </c>
      <c r="G44" s="287"/>
      <c r="H44" s="149">
        <f>[2]Sheet1!$H$44</f>
        <v>4589</v>
      </c>
      <c r="I44" s="197"/>
      <c r="J44" s="197"/>
      <c r="K44" s="197"/>
      <c r="L44" s="197"/>
      <c r="M44" s="197"/>
      <c r="N44" s="197"/>
      <c r="O44" s="266"/>
    </row>
    <row r="45" spans="2:15" ht="13">
      <c r="B45" s="265"/>
      <c r="C45" s="197"/>
      <c r="D45" s="281">
        <v>5420</v>
      </c>
      <c r="E45" s="268"/>
      <c r="F45" s="275" t="s">
        <v>230</v>
      </c>
      <c r="G45" s="287"/>
      <c r="H45" s="149">
        <f>[2]Sheet1!$H$45</f>
        <v>20717</v>
      </c>
      <c r="I45" s="197"/>
      <c r="J45" s="197"/>
      <c r="K45" s="197"/>
      <c r="L45" s="197"/>
      <c r="M45" s="197"/>
      <c r="N45" s="197"/>
      <c r="O45" s="266"/>
    </row>
    <row r="46" spans="2:15" ht="13">
      <c r="B46" s="265"/>
      <c r="C46" s="197"/>
      <c r="D46" s="281">
        <v>5460</v>
      </c>
      <c r="E46" s="268"/>
      <c r="F46" s="275" t="s">
        <v>231</v>
      </c>
      <c r="G46" s="287"/>
      <c r="H46" s="149"/>
      <c r="I46" s="197"/>
      <c r="J46" s="197"/>
      <c r="K46" s="197"/>
      <c r="L46" s="197"/>
      <c r="M46" s="197"/>
      <c r="N46" s="197"/>
      <c r="O46" s="266"/>
    </row>
    <row r="47" spans="2:15" ht="13">
      <c r="B47" s="265"/>
      <c r="C47" s="197"/>
      <c r="D47" s="270" t="s">
        <v>232</v>
      </c>
      <c r="E47" s="270"/>
      <c r="F47" s="272" t="s">
        <v>233</v>
      </c>
      <c r="G47" s="255"/>
      <c r="H47" s="256">
        <f>SUM(H43:H46)</f>
        <v>36806</v>
      </c>
      <c r="I47" s="197"/>
      <c r="J47" s="197"/>
      <c r="K47" s="197"/>
      <c r="L47" s="197"/>
      <c r="M47" s="197"/>
      <c r="N47" s="197"/>
      <c r="O47" s="266"/>
    </row>
    <row r="48" spans="2:15" ht="13">
      <c r="B48" s="265"/>
      <c r="C48" s="197"/>
      <c r="D48" s="281"/>
      <c r="E48" s="281"/>
      <c r="F48" s="275"/>
      <c r="G48" s="283"/>
      <c r="H48" s="284"/>
      <c r="I48" s="197"/>
      <c r="J48" s="197"/>
      <c r="K48" s="197"/>
      <c r="L48" s="197"/>
      <c r="M48" s="197"/>
      <c r="N48" s="197"/>
      <c r="O48" s="266"/>
    </row>
    <row r="49" spans="2:15" ht="14" thickBot="1">
      <c r="B49" s="265"/>
      <c r="C49" s="197"/>
      <c r="D49" s="270"/>
      <c r="E49" s="270"/>
      <c r="F49" s="270" t="s">
        <v>234</v>
      </c>
      <c r="G49" s="151">
        <f>G15</f>
        <v>49</v>
      </c>
      <c r="H49" s="146">
        <f>SUM(H7:H47)/2</f>
        <v>3678591.4032884478</v>
      </c>
      <c r="I49" s="197"/>
      <c r="J49" s="197"/>
      <c r="K49" s="197"/>
      <c r="L49" s="197"/>
      <c r="M49" s="197"/>
      <c r="N49" s="197"/>
      <c r="O49" s="266"/>
    </row>
    <row r="50" spans="2:15" ht="13" thickTop="1">
      <c r="B50" s="285"/>
      <c r="C50" s="253"/>
      <c r="D50" s="253"/>
      <c r="E50" s="253"/>
      <c r="F50" s="253"/>
      <c r="G50" s="254"/>
      <c r="H50" s="253"/>
      <c r="I50" s="253"/>
      <c r="J50" s="253"/>
      <c r="K50" s="253"/>
      <c r="L50" s="253"/>
      <c r="M50" s="253"/>
      <c r="N50" s="253"/>
      <c r="O50" s="286"/>
    </row>
  </sheetData>
  <mergeCells count="1">
    <mergeCell ref="G4:H4"/>
  </mergeCells>
  <pageMargins left="0.7" right="0.7" top="0.75" bottom="0.75" header="0.3" footer="0.3"/>
  <pageSetup orientation="portrait"/>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rgb="FFFFFF00"/>
    <pageSetUpPr fitToPage="1"/>
  </sheetPr>
  <dimension ref="A1:KI94"/>
  <sheetViews>
    <sheetView workbookViewId="0">
      <selection activeCell="Q12" sqref="Q12"/>
    </sheetView>
  </sheetViews>
  <sheetFormatPr baseColWidth="10" defaultColWidth="8.83203125" defaultRowHeight="12" x14ac:dyDescent="0"/>
  <cols>
    <col min="1" max="1" width="2.83203125" style="25" customWidth="1"/>
    <col min="2" max="2" width="1.83203125" style="25" customWidth="1"/>
    <col min="3" max="3" width="12.6640625" style="25" customWidth="1"/>
    <col min="4" max="4" width="8.83203125" style="25"/>
    <col min="5" max="5" width="7.5" style="186" customWidth="1"/>
    <col min="6" max="6" width="35.33203125" style="25" customWidth="1"/>
    <col min="7" max="11" width="13.6640625" style="25" customWidth="1"/>
    <col min="12" max="12" width="2" style="25" customWidth="1"/>
    <col min="13" max="13" width="8.83203125" style="25"/>
    <col min="14" max="14" width="13" style="25" customWidth="1"/>
    <col min="15" max="16384" width="8.83203125" style="25"/>
  </cols>
  <sheetData>
    <row r="1" spans="1:295" ht="12" customHeight="1"/>
    <row r="2" spans="1:295" ht="6.75" customHeight="1">
      <c r="B2" s="200"/>
      <c r="C2" s="201"/>
      <c r="D2" s="201"/>
      <c r="E2" s="202"/>
      <c r="F2" s="201"/>
      <c r="G2" s="201"/>
      <c r="H2" s="201"/>
      <c r="I2" s="201"/>
      <c r="J2" s="201"/>
      <c r="K2" s="201"/>
      <c r="L2" s="203"/>
    </row>
    <row r="3" spans="1:295" ht="69" customHeight="1">
      <c r="B3" s="204"/>
      <c r="C3" s="232"/>
      <c r="D3" s="194"/>
      <c r="E3" s="195"/>
      <c r="F3" s="194"/>
      <c r="G3" s="194"/>
      <c r="H3" s="194"/>
      <c r="I3" s="194"/>
      <c r="J3" s="194"/>
      <c r="K3" s="312" t="s">
        <v>257</v>
      </c>
      <c r="L3" s="205"/>
    </row>
    <row r="4" spans="1:295" ht="14.25" customHeight="1">
      <c r="B4" s="204"/>
      <c r="D4" s="100"/>
      <c r="E4" s="196"/>
      <c r="F4" s="100"/>
      <c r="G4" s="100"/>
      <c r="H4" s="100"/>
      <c r="I4" s="100"/>
      <c r="J4" s="100"/>
      <c r="K4" s="100"/>
      <c r="L4" s="205"/>
    </row>
    <row r="5" spans="1:295" ht="13" thickBot="1">
      <c r="B5" s="204"/>
      <c r="C5" s="117" t="s">
        <v>256</v>
      </c>
      <c r="D5" s="100"/>
      <c r="E5" s="196"/>
      <c r="F5" s="100"/>
      <c r="G5" s="100"/>
      <c r="H5" s="778" t="s">
        <v>254</v>
      </c>
      <c r="I5" s="778"/>
      <c r="J5" s="778"/>
      <c r="K5" s="779"/>
      <c r="L5" s="205"/>
    </row>
    <row r="6" spans="1:295" ht="13" thickBot="1">
      <c r="B6" s="204"/>
      <c r="C6" s="100"/>
      <c r="D6" s="100"/>
      <c r="E6" s="196"/>
      <c r="F6" s="100"/>
      <c r="G6" s="100"/>
      <c r="H6" s="501" t="s">
        <v>250</v>
      </c>
      <c r="I6" s="502"/>
      <c r="J6" s="505"/>
      <c r="K6" s="504"/>
      <c r="L6" s="205"/>
    </row>
    <row r="7" spans="1:295" ht="13" thickBot="1">
      <c r="B7" s="204"/>
      <c r="C7" s="100"/>
      <c r="D7" s="100"/>
      <c r="E7" s="196"/>
      <c r="F7" s="218" t="s">
        <v>255</v>
      </c>
      <c r="G7" s="100"/>
      <c r="H7" s="187"/>
      <c r="I7" s="120"/>
      <c r="J7" s="506"/>
      <c r="K7" s="100"/>
      <c r="L7" s="205"/>
    </row>
    <row r="8" spans="1:295">
      <c r="B8" s="204"/>
      <c r="C8" s="100"/>
      <c r="D8" s="100"/>
      <c r="E8" s="198" t="str">
        <f>K15</f>
        <v>APPA</v>
      </c>
      <c r="F8" s="217">
        <f>Dashboard!I12</f>
        <v>0.7</v>
      </c>
      <c r="G8" s="100"/>
      <c r="H8" s="188"/>
      <c r="I8" s="188"/>
      <c r="J8" s="221"/>
      <c r="K8" s="100"/>
      <c r="L8" s="205"/>
    </row>
    <row r="9" spans="1:295">
      <c r="B9" s="204"/>
      <c r="C9" s="100"/>
      <c r="D9" s="100"/>
      <c r="E9" s="198" t="str">
        <f>$H$15</f>
        <v>Cost Per Sq. Ft. ($)</v>
      </c>
      <c r="F9" s="189">
        <f>Dashboard!$L$12</f>
        <v>1.71</v>
      </c>
      <c r="G9" s="100"/>
      <c r="H9" s="188"/>
      <c r="I9" s="188"/>
      <c r="J9" s="221"/>
      <c r="K9" s="100"/>
      <c r="L9" s="205"/>
    </row>
    <row r="10" spans="1:295">
      <c r="B10" s="204"/>
      <c r="C10" s="100"/>
      <c r="D10" s="100"/>
      <c r="E10" s="198" t="str">
        <f>$I$15</f>
        <v>Custodial Workload (Sq. Ft.)</v>
      </c>
      <c r="F10" s="191">
        <f>Dashboard!$O$12</f>
        <v>27408</v>
      </c>
      <c r="G10" s="100"/>
      <c r="H10" s="188"/>
      <c r="I10" s="188"/>
      <c r="J10" s="221"/>
      <c r="K10" s="100"/>
      <c r="L10" s="205"/>
    </row>
    <row r="11" spans="1:295">
      <c r="B11" s="204"/>
      <c r="C11" s="100"/>
      <c r="D11" s="100"/>
      <c r="E11" s="198" t="str">
        <f>$J$15</f>
        <v>Cost Per Student FY-10/11 ($)</v>
      </c>
      <c r="F11" s="189">
        <f>Dashboard!$R$12</f>
        <v>304.93</v>
      </c>
      <c r="G11" s="100"/>
      <c r="H11" s="188"/>
      <c r="I11" s="188"/>
      <c r="J11" s="221"/>
      <c r="K11" s="100"/>
      <c r="L11" s="205"/>
    </row>
    <row r="12" spans="1:295" ht="13" thickBot="1">
      <c r="B12" s="204"/>
      <c r="C12" s="100"/>
      <c r="D12" s="100"/>
      <c r="E12" s="198" t="str">
        <f>Calculation!S23</f>
        <v>APPA</v>
      </c>
      <c r="F12" s="190">
        <f>Dashboard!U12</f>
        <v>0</v>
      </c>
      <c r="G12" s="100"/>
      <c r="H12" s="188"/>
      <c r="I12" s="188"/>
      <c r="J12" s="221"/>
      <c r="K12" s="100"/>
      <c r="L12" s="205"/>
    </row>
    <row r="13" spans="1:295" ht="13" thickBot="1">
      <c r="B13" s="204"/>
      <c r="C13" s="100"/>
      <c r="D13" s="100"/>
      <c r="E13" s="196"/>
      <c r="F13" s="100"/>
      <c r="G13" s="96" t="s">
        <v>253</v>
      </c>
      <c r="H13" s="220">
        <f>(H14*0.01)-1</f>
        <v>0</v>
      </c>
      <c r="I13" s="220">
        <f t="shared" ref="I13:J13" si="0">(I14*0.01)-1</f>
        <v>0</v>
      </c>
      <c r="J13" s="219">
        <f t="shared" si="0"/>
        <v>0</v>
      </c>
      <c r="K13" s="503"/>
      <c r="L13" s="205"/>
    </row>
    <row r="14" spans="1:295" ht="13" hidden="1" thickBot="1">
      <c r="B14" s="204"/>
      <c r="C14" s="100"/>
      <c r="D14" s="100"/>
      <c r="E14" s="196"/>
      <c r="F14" s="100"/>
      <c r="G14" s="100"/>
      <c r="H14" s="230">
        <v>100</v>
      </c>
      <c r="I14" s="230">
        <v>100</v>
      </c>
      <c r="J14" s="230">
        <v>100</v>
      </c>
      <c r="K14" s="231">
        <v>100</v>
      </c>
      <c r="L14" s="205"/>
    </row>
    <row r="15" spans="1:295" s="185" customFormat="1" ht="37" thickBot="1">
      <c r="B15" s="206"/>
      <c r="C15" s="100"/>
      <c r="D15" s="100"/>
      <c r="E15" s="212" t="s">
        <v>136</v>
      </c>
      <c r="F15" s="213" t="s">
        <v>121</v>
      </c>
      <c r="G15" s="215" t="str">
        <f>Calculation!L23</f>
        <v>Cleanliness Rating (%)</v>
      </c>
      <c r="H15" s="213" t="str">
        <f>Calculation!M23</f>
        <v>Cost Per Sq. Ft. ($)</v>
      </c>
      <c r="I15" s="213" t="str">
        <f>Calculation!N23</f>
        <v>Custodial Workload (Sq. Ft.)</v>
      </c>
      <c r="J15" s="213" t="str">
        <f>Calculation!O23</f>
        <v>Cost Per Student FY-10/11 ($)</v>
      </c>
      <c r="K15" s="214" t="str">
        <f>Calculation!S23</f>
        <v>APPA</v>
      </c>
      <c r="L15" s="207"/>
      <c r="KI15" s="185">
        <v>97</v>
      </c>
    </row>
    <row r="16" spans="1:295">
      <c r="A16" s="25" t="s">
        <v>258</v>
      </c>
      <c r="B16" s="204"/>
      <c r="C16" s="257" t="s">
        <v>251</v>
      </c>
      <c r="D16" s="199"/>
      <c r="E16" s="222">
        <f ca="1">Calculation!J24</f>
        <v>36</v>
      </c>
      <c r="F16" s="100" t="str">
        <f ca="1">Calculation!K24</f>
        <v>Northern Lights ABC K-8 School (290/NL)</v>
      </c>
      <c r="G16" s="216">
        <f ca="1">Calculation!L24</f>
        <v>0.85699999999999998</v>
      </c>
      <c r="H16" s="210">
        <f ca="1">(Calculation!M24*$H$14)*0.01</f>
        <v>3.1197154495934392</v>
      </c>
      <c r="I16" s="211">
        <f ca="1">(Calculation!N24*$I$14)/100</f>
        <v>22175.64</v>
      </c>
      <c r="J16" s="210">
        <f ca="1">(Calculation!O24*$J$14)*0.01</f>
        <v>280.31477598307231</v>
      </c>
      <c r="K16" s="223">
        <f ca="1">(Calculation!S24*$K$14)*0.01</f>
        <v>2.25</v>
      </c>
      <c r="L16" s="205"/>
    </row>
    <row r="17" spans="2:12" ht="13" thickBot="1">
      <c r="B17" s="204"/>
      <c r="C17" s="258" t="s">
        <v>119</v>
      </c>
      <c r="D17" s="100"/>
      <c r="E17" s="222">
        <f ca="1">Calculation!J25</f>
        <v>47</v>
      </c>
      <c r="F17" s="100" t="str">
        <f ca="1">Calculation!K25</f>
        <v>Sand Lake Elementary (350/SA)</v>
      </c>
      <c r="G17" s="216">
        <f ca="1">Calculation!L25</f>
        <v>0.90900000000000003</v>
      </c>
      <c r="H17" s="192">
        <f ca="1">(Calculation!M25*$H$14)*0.01</f>
        <v>3.2538475835991254</v>
      </c>
      <c r="I17" s="193">
        <f ca="1">(Calculation!N25*$I$14)/100</f>
        <v>20416.666666666668</v>
      </c>
      <c r="J17" s="192">
        <f ca="1">(Calculation!O25*$J$14)*0.01</f>
        <v>282.69243190843463</v>
      </c>
      <c r="K17" s="223">
        <f ca="1">(Calculation!S25*$K$14)*0.01</f>
        <v>1.75</v>
      </c>
      <c r="L17" s="205"/>
    </row>
    <row r="18" spans="2:12">
      <c r="B18" s="204"/>
      <c r="C18" s="775">
        <f>'Employee Allocations'!Q104-('Employee Allocations'!Q104*'Heat Map'!I13)</f>
        <v>130.5</v>
      </c>
      <c r="D18" s="100"/>
      <c r="E18" s="222">
        <f ca="1">Calculation!J26</f>
        <v>3</v>
      </c>
      <c r="F18" s="100" t="str">
        <f ca="1">Calculation!K26</f>
        <v>Alpenglow Elementary (112/AG)</v>
      </c>
      <c r="G18" s="216">
        <f ca="1">Calculation!L26</f>
        <v>0.95099999999999996</v>
      </c>
      <c r="H18" s="192">
        <f ca="1">(Calculation!M26*$H$14)*0.01</f>
        <v>3.1787595046943644</v>
      </c>
      <c r="I18" s="193">
        <f ca="1">(Calculation!N26*$I$14)/100</f>
        <v>21678.84</v>
      </c>
      <c r="J18" s="192">
        <f ca="1">(Calculation!O26*$J$14)*0.01</f>
        <v>308.19239132713938</v>
      </c>
      <c r="K18" s="223">
        <f ca="1">(Calculation!S26*$K$14)*0.01</f>
        <v>1.25</v>
      </c>
      <c r="L18" s="205"/>
    </row>
    <row r="19" spans="2:12">
      <c r="B19" s="204"/>
      <c r="C19" s="776"/>
      <c r="D19" s="100"/>
      <c r="E19" s="222">
        <f ca="1">Calculation!J27</f>
        <v>63</v>
      </c>
      <c r="F19" s="100" t="str">
        <f ca="1">Calculation!K27</f>
        <v>Dimond High School (820/DI)</v>
      </c>
      <c r="G19" s="216">
        <f ca="1">Calculation!L27</f>
        <v>0.98799999999999999</v>
      </c>
      <c r="H19" s="192">
        <f ca="1">(Calculation!M27*$H$14)*0.01</f>
        <v>2.4576261684794298</v>
      </c>
      <c r="I19" s="193">
        <f ca="1">(Calculation!N27*$I$14)/100</f>
        <v>28399.5</v>
      </c>
      <c r="J19" s="192">
        <f ca="1">(Calculation!O27*$J$14)*0.01</f>
        <v>312.80831090972129</v>
      </c>
      <c r="K19" s="223">
        <f ca="1">(Calculation!S27*$K$14)*0.01</f>
        <v>1</v>
      </c>
      <c r="L19" s="205"/>
    </row>
    <row r="20" spans="2:12" ht="13" thickBot="1">
      <c r="B20" s="204"/>
      <c r="C20" s="777"/>
      <c r="D20" s="100"/>
      <c r="E20" s="222">
        <f ca="1">Calculation!J28</f>
        <v>12</v>
      </c>
      <c r="F20" s="100" t="str">
        <f ca="1">Calculation!K28</f>
        <v>Chinook Elementary (150/CN)</v>
      </c>
      <c r="G20" s="216">
        <f ca="1">Calculation!L28</f>
        <v>0.80700000000000005</v>
      </c>
      <c r="H20" s="192">
        <f ca="1">(Calculation!M28*$H$14)*0.01</f>
        <v>3.1571598170081212</v>
      </c>
      <c r="I20" s="193">
        <f ca="1">(Calculation!N28*$I$14)/100</f>
        <v>21833.040000000001</v>
      </c>
      <c r="J20" s="192">
        <f ca="1">(Calculation!O28*$J$14)*0.01</f>
        <v>317.3591002354097</v>
      </c>
      <c r="K20" s="223">
        <f ca="1">(Calculation!S28*$K$14)*0.01</f>
        <v>2.75</v>
      </c>
      <c r="L20" s="205"/>
    </row>
    <row r="21" spans="2:12" ht="13" thickBot="1">
      <c r="B21" s="204"/>
      <c r="C21" s="100"/>
      <c r="D21" s="100"/>
      <c r="E21" s="222">
        <f ca="1">Calculation!J29</f>
        <v>6</v>
      </c>
      <c r="F21" s="100" t="str">
        <f ca="1">Calculation!K29</f>
        <v>Bayshore Elementary (116/BS)</v>
      </c>
      <c r="G21" s="216">
        <f ca="1">Calculation!L29</f>
        <v>0.82</v>
      </c>
      <c r="H21" s="192">
        <f ca="1">(Calculation!M29*$H$14)*0.01</f>
        <v>3.0548613550924824</v>
      </c>
      <c r="I21" s="193">
        <f ca="1">(Calculation!N29*$I$14)/100</f>
        <v>22713.64</v>
      </c>
      <c r="J21" s="192">
        <f ca="1">(Calculation!O29*$J$14)*0.01</f>
        <v>326.68089015764036</v>
      </c>
      <c r="K21" s="223">
        <f ca="1">(Calculation!S29*$K$14)*0.01</f>
        <v>2.75</v>
      </c>
      <c r="L21" s="205"/>
    </row>
    <row r="22" spans="2:12">
      <c r="B22" s="204"/>
      <c r="C22" s="780" t="s">
        <v>266</v>
      </c>
      <c r="D22" s="100"/>
      <c r="E22" s="222">
        <f ca="1">Calculation!J30</f>
        <v>45</v>
      </c>
      <c r="F22" s="100" t="str">
        <f ca="1">Calculation!K30</f>
        <v>Rogers Park Elementary (340/RP)</v>
      </c>
      <c r="G22" s="216">
        <f ca="1">Calculation!L30</f>
        <v>0.90200000000000002</v>
      </c>
      <c r="H22" s="192">
        <f ca="1">(Calculation!M30*$H$14)*0.01</f>
        <v>3.1910879222536268</v>
      </c>
      <c r="I22" s="193">
        <f ca="1">(Calculation!N30*$I$14)/100</f>
        <v>21545.08</v>
      </c>
      <c r="J22" s="192">
        <f ca="1">(Calculation!O30*$J$14)*0.01</f>
        <v>337.68293011782009</v>
      </c>
      <c r="K22" s="223">
        <f ca="1">(Calculation!S30*$K$14)*0.01</f>
        <v>1.75</v>
      </c>
      <c r="L22" s="205"/>
    </row>
    <row r="23" spans="2:12" ht="13" thickBot="1">
      <c r="B23" s="204"/>
      <c r="C23" s="781"/>
      <c r="D23" s="100"/>
      <c r="E23" s="222">
        <f ca="1">Calculation!J31</f>
        <v>65</v>
      </c>
      <c r="F23" s="100" t="str">
        <f ca="1">Calculation!K31</f>
        <v>East High School (830/EA)</v>
      </c>
      <c r="G23" s="216">
        <f ca="1">Calculation!L31</f>
        <v>0.84699999999999998</v>
      </c>
      <c r="H23" s="192">
        <f ca="1">(Calculation!M31*$H$14)*0.01</f>
        <v>2.4693930149689107</v>
      </c>
      <c r="I23" s="193">
        <f ca="1">(Calculation!N31*$I$14)/100</f>
        <v>28028.290909090909</v>
      </c>
      <c r="J23" s="192">
        <f ca="1">(Calculation!O31*$J$14)*0.01</f>
        <v>342.3298218150552</v>
      </c>
      <c r="K23" s="223">
        <f ca="1">(Calculation!S31*$K$14)*0.01</f>
        <v>2.5</v>
      </c>
      <c r="L23" s="205"/>
    </row>
    <row r="24" spans="2:12">
      <c r="B24" s="204"/>
      <c r="C24" s="775">
        <f>C18-'Employee Allocations'!Q104</f>
        <v>0</v>
      </c>
      <c r="D24" s="100"/>
      <c r="E24" s="222">
        <f ca="1">Calculation!J32</f>
        <v>28</v>
      </c>
      <c r="F24" s="100" t="str">
        <f ca="1">Calculation!K32</f>
        <v>Kincaid Elementary (246/KI)</v>
      </c>
      <c r="G24" s="216">
        <f ca="1">Calculation!L32</f>
        <v>0.90600000000000003</v>
      </c>
      <c r="H24" s="192">
        <f ca="1">(Calculation!M32*$H$14)*0.01</f>
        <v>3.0281115030227239</v>
      </c>
      <c r="I24" s="193">
        <f ca="1">(Calculation!N32*$I$14)/100</f>
        <v>22975.64</v>
      </c>
      <c r="J24" s="192">
        <f ca="1">(Calculation!O32*$J$14)*0.01</f>
        <v>342.38582565604833</v>
      </c>
      <c r="K24" s="223">
        <f ca="1">(Calculation!S32*$K$14)*0.01</f>
        <v>1.75</v>
      </c>
      <c r="L24" s="205"/>
    </row>
    <row r="25" spans="2:12">
      <c r="B25" s="204"/>
      <c r="C25" s="776"/>
      <c r="D25" s="100"/>
      <c r="E25" s="222">
        <f ca="1">Calculation!J33</f>
        <v>57</v>
      </c>
      <c r="F25" s="100" t="str">
        <f ca="1">Calculation!K33</f>
        <v>William Tyson Elementary (384/TY)</v>
      </c>
      <c r="G25" s="216">
        <f ca="1">Calculation!L33</f>
        <v>0.80100000000000005</v>
      </c>
      <c r="H25" s="192">
        <f ca="1">(Calculation!M33*$H$14)*0.01</f>
        <v>3.0281115030227239</v>
      </c>
      <c r="I25" s="193">
        <f ca="1">(Calculation!N33*$I$14)/100</f>
        <v>22975.64</v>
      </c>
      <c r="J25" s="192">
        <f ca="1">(Calculation!O33*$J$14)*0.01</f>
        <v>345.78926328682417</v>
      </c>
      <c r="K25" s="223">
        <f ca="1">(Calculation!S33*$K$14)*0.01</f>
        <v>2.75</v>
      </c>
      <c r="L25" s="205"/>
    </row>
    <row r="26" spans="2:12" ht="13" thickBot="1">
      <c r="B26" s="204"/>
      <c r="C26" s="777"/>
      <c r="D26" s="100"/>
      <c r="E26" s="222">
        <f ca="1">Calculation!J34</f>
        <v>23</v>
      </c>
      <c r="F26" s="100" t="str">
        <f ca="1">Calculation!K34</f>
        <v>Government Hill Elementary (230/GO)</v>
      </c>
      <c r="G26" s="216">
        <f ca="1">Calculation!L34</f>
        <v>0.874</v>
      </c>
      <c r="H26" s="192">
        <f ca="1">(Calculation!M34*$H$14)*0.01</f>
        <v>3.2608030365054677</v>
      </c>
      <c r="I26" s="193">
        <f ca="1">(Calculation!N34*$I$14)/100</f>
        <v>21024.36</v>
      </c>
      <c r="J26" s="192">
        <f ca="1">(Calculation!O34*$J$14)*0.01</f>
        <v>348.35516732004118</v>
      </c>
      <c r="K26" s="223">
        <f ca="1">(Calculation!S34*$K$14)*0.01</f>
        <v>2.25</v>
      </c>
      <c r="L26" s="205"/>
    </row>
    <row r="27" spans="2:12">
      <c r="B27" s="204"/>
      <c r="C27" s="100"/>
      <c r="D27" s="100"/>
      <c r="E27" s="222">
        <f ca="1">Calculation!J35</f>
        <v>52</v>
      </c>
      <c r="F27" s="100" t="str">
        <f ca="1">Calculation!K35</f>
        <v>Trailside Elementary (363/TS)</v>
      </c>
      <c r="G27" s="216">
        <f ca="1">Calculation!L35</f>
        <v>0.92900000000000005</v>
      </c>
      <c r="H27" s="192">
        <f ca="1">(Calculation!M35*$H$14)*0.01</f>
        <v>3.1197154495934392</v>
      </c>
      <c r="I27" s="193">
        <f ca="1">(Calculation!N35*$I$14)/100</f>
        <v>22175.64</v>
      </c>
      <c r="J27" s="192">
        <f ca="1">(Calculation!O35*$J$14)*0.01</f>
        <v>363.34919491923449</v>
      </c>
      <c r="K27" s="223">
        <f ca="1">(Calculation!S35*$K$14)*0.01</f>
        <v>1.5</v>
      </c>
      <c r="L27" s="205"/>
    </row>
    <row r="28" spans="2:12">
      <c r="B28" s="204"/>
      <c r="C28" s="100"/>
      <c r="D28" s="100"/>
      <c r="E28" s="222">
        <f ca="1">Calculation!J36</f>
        <v>50</v>
      </c>
      <c r="F28" s="100" t="str">
        <f ca="1">Calculation!K36</f>
        <v>Susitna Elementary (364/SU)</v>
      </c>
      <c r="G28" s="216">
        <f ca="1">Calculation!L36</f>
        <v>0.86499999999999999</v>
      </c>
      <c r="H28" s="192">
        <f ca="1">(Calculation!M36*$H$14)*0.01</f>
        <v>3.3694734781697173</v>
      </c>
      <c r="I28" s="193">
        <f ca="1">(Calculation!N36*$I$14)/100</f>
        <v>20208.28</v>
      </c>
      <c r="J28" s="192">
        <f ca="1">(Calculation!O36*$J$14)*0.01</f>
        <v>363.73538194138638</v>
      </c>
      <c r="K28" s="223">
        <f ca="1">(Calculation!S36*$K$14)*0.01</f>
        <v>2.25</v>
      </c>
      <c r="L28" s="205"/>
    </row>
    <row r="29" spans="2:12">
      <c r="B29" s="204"/>
      <c r="C29" s="100"/>
      <c r="D29" s="100"/>
      <c r="E29" s="222">
        <f ca="1">Calculation!J37</f>
        <v>55</v>
      </c>
      <c r="F29" s="100" t="str">
        <f ca="1">Calculation!K37</f>
        <v>Ursa Major Elementary (386/UMA)</v>
      </c>
      <c r="G29" s="216">
        <f ca="1">Calculation!L37</f>
        <v>0.85499999999999998</v>
      </c>
      <c r="H29" s="192">
        <f ca="1">(Calculation!M37*$H$14)*0.01</f>
        <v>3.1108785337136613</v>
      </c>
      <c r="I29" s="193">
        <f ca="1">(Calculation!N37*$I$14)/100</f>
        <v>22251.96</v>
      </c>
      <c r="J29" s="192">
        <f ca="1">(Calculation!O37*$J$14)*0.01</f>
        <v>365.87285780684482</v>
      </c>
      <c r="K29" s="223">
        <f ca="1">(Calculation!S37*$K$14)*0.01</f>
        <v>2.25</v>
      </c>
      <c r="L29" s="205"/>
    </row>
    <row r="30" spans="2:12">
      <c r="B30" s="204"/>
      <c r="C30" s="100"/>
      <c r="D30" s="100"/>
      <c r="E30" s="222">
        <f ca="1">Calculation!J38</f>
        <v>54</v>
      </c>
      <c r="F30" s="100" t="str">
        <f ca="1">Calculation!K38</f>
        <v>Turnagain Elementary (380/TU)</v>
      </c>
      <c r="G30" s="216">
        <f ca="1">Calculation!L38</f>
        <v>0.82799999999999996</v>
      </c>
      <c r="H30" s="192">
        <f ca="1">(Calculation!M38*$H$14)*0.01</f>
        <v>3.254652032315418</v>
      </c>
      <c r="I30" s="193">
        <f ca="1">(Calculation!N38*$I$14)/100</f>
        <v>21040</v>
      </c>
      <c r="J30" s="192">
        <f ca="1">(Calculation!O38*$J$14)*0.01</f>
        <v>372.16238456476299</v>
      </c>
      <c r="K30" s="223">
        <f ca="1">(Calculation!S38*$K$14)*0.01</f>
        <v>2.5</v>
      </c>
      <c r="L30" s="205"/>
    </row>
    <row r="31" spans="2:12">
      <c r="B31" s="204"/>
      <c r="C31" s="100"/>
      <c r="D31" s="100"/>
      <c r="E31" s="222">
        <f ca="1">Calculation!J39</f>
        <v>19</v>
      </c>
      <c r="F31" s="100" t="str">
        <f ca="1">Calculation!K39</f>
        <v>Fairview Elementary (210/FA)</v>
      </c>
      <c r="G31" s="216">
        <f ca="1">Calculation!L39</f>
        <v>0.90100000000000002</v>
      </c>
      <c r="H31" s="192">
        <f ca="1">(Calculation!M39*$H$14)*0.01</f>
        <v>3.0110257451280842</v>
      </c>
      <c r="I31" s="193">
        <f ca="1">(Calculation!N39*$I$14)/100</f>
        <v>23152.32</v>
      </c>
      <c r="J31" s="192">
        <f ca="1">(Calculation!O39*$J$14)*0.01</f>
        <v>374.79694397550458</v>
      </c>
      <c r="K31" s="223">
        <f ca="1">(Calculation!S39*$K$14)*0.01</f>
        <v>1.75</v>
      </c>
      <c r="L31" s="205"/>
    </row>
    <row r="32" spans="2:12">
      <c r="B32" s="204"/>
      <c r="C32" s="100"/>
      <c r="D32" s="100"/>
      <c r="E32" s="222">
        <f ca="1">Calculation!J40</f>
        <v>22</v>
      </c>
      <c r="F32" s="100" t="str">
        <f ca="1">Calculation!K40</f>
        <v>Gladys Wood Elementary (418/GW)</v>
      </c>
      <c r="G32" s="216">
        <f ca="1">Calculation!L40</f>
        <v>0.86499999999999999</v>
      </c>
      <c r="H32" s="192">
        <f ca="1">(Calculation!M40*$H$14)*0.01</f>
        <v>3.7150476457913091</v>
      </c>
      <c r="I32" s="193">
        <f ca="1">(Calculation!N40*$I$14)/100</f>
        <v>17999.72</v>
      </c>
      <c r="J32" s="192">
        <f ca="1">(Calculation!O40*$J$14)*0.01</f>
        <v>380.8076162352092</v>
      </c>
      <c r="K32" s="223">
        <f ca="1">(Calculation!S40*$K$14)*0.01</f>
        <v>2.25</v>
      </c>
      <c r="L32" s="205"/>
    </row>
    <row r="33" spans="2:12">
      <c r="B33" s="204"/>
      <c r="C33" s="100"/>
      <c r="D33" s="100"/>
      <c r="E33" s="222">
        <f ca="1">Calculation!J41</f>
        <v>34</v>
      </c>
      <c r="F33" s="100" t="str">
        <f ca="1">Calculation!K41</f>
        <v>Muldoon Elementary (270/MU)</v>
      </c>
      <c r="G33" s="216">
        <f ca="1">Calculation!L41</f>
        <v>0.80200000000000005</v>
      </c>
      <c r="H33" s="192">
        <f ca="1">(Calculation!M41*$H$14)*0.01</f>
        <v>3.0281115030227239</v>
      </c>
      <c r="I33" s="193">
        <f ca="1">(Calculation!N41*$I$14)/100</f>
        <v>22975.64</v>
      </c>
      <c r="J33" s="192">
        <f ca="1">(Calculation!O41*$J$14)*0.01</f>
        <v>383.11013091029201</v>
      </c>
      <c r="K33" s="223">
        <f ca="1">(Calculation!S41*$K$14)*0.01</f>
        <v>2.75</v>
      </c>
      <c r="L33" s="205"/>
    </row>
    <row r="34" spans="2:12">
      <c r="B34" s="204"/>
      <c r="C34" s="100"/>
      <c r="D34" s="100"/>
      <c r="E34" s="222">
        <f ca="1">Calculation!J42</f>
        <v>71</v>
      </c>
      <c r="F34" s="100" t="str">
        <f ca="1">Calculation!K42</f>
        <v>Clark Middle School (710/OR)</v>
      </c>
      <c r="G34" s="216">
        <f ca="1">Calculation!L42</f>
        <v>0.9</v>
      </c>
      <c r="H34" s="192">
        <f ca="1">(Calculation!M42*$H$14)*0.01</f>
        <v>2.6088730781143443</v>
      </c>
      <c r="I34" s="193">
        <f ca="1">(Calculation!N42*$I$14)/100</f>
        <v>27000</v>
      </c>
      <c r="J34" s="192">
        <f ca="1">(Calculation!O42*$J$14)*0.01</f>
        <v>386.3230700681205</v>
      </c>
      <c r="K34" s="223">
        <f ca="1">(Calculation!S42*$K$14)*0.01</f>
        <v>2</v>
      </c>
      <c r="L34" s="205"/>
    </row>
    <row r="35" spans="2:12">
      <c r="B35" s="204"/>
      <c r="C35" s="100"/>
      <c r="D35" s="100"/>
      <c r="E35" s="222">
        <f ca="1">Calculation!J43</f>
        <v>66</v>
      </c>
      <c r="F35" s="100" t="str">
        <f ca="1">Calculation!K43</f>
        <v>Service High School (840/SE)</v>
      </c>
      <c r="G35" s="216">
        <f ca="1">Calculation!L43</f>
        <v>0.95699999999999996</v>
      </c>
      <c r="H35" s="192">
        <f ca="1">(Calculation!M43*$H$14)*0.01</f>
        <v>2.4451481608098007</v>
      </c>
      <c r="I35" s="193">
        <f ca="1">(Calculation!N43*$I$14)/100</f>
        <v>28444.69</v>
      </c>
      <c r="J35" s="192">
        <f ca="1">(Calculation!O43*$J$14)*0.01</f>
        <v>386.3971191016941</v>
      </c>
      <c r="K35" s="223">
        <f ca="1">(Calculation!S43*$K$14)*0.01</f>
        <v>1.25</v>
      </c>
      <c r="L35" s="205"/>
    </row>
    <row r="36" spans="2:12">
      <c r="B36" s="204"/>
      <c r="C36" s="100"/>
      <c r="D36" s="100"/>
      <c r="E36" s="222">
        <f ca="1">Calculation!J44</f>
        <v>39</v>
      </c>
      <c r="F36" s="100" t="str">
        <f ca="1">Calculation!K44</f>
        <v>Ocean View Elementary (315/0C)</v>
      </c>
      <c r="G36" s="216">
        <f ca="1">Calculation!L44</f>
        <v>0.93400000000000005</v>
      </c>
      <c r="H36" s="192">
        <f ca="1">(Calculation!M44*$H$14)*0.01</f>
        <v>3.1028290549402149</v>
      </c>
      <c r="I36" s="193">
        <f ca="1">(Calculation!N44*$I$14)/100</f>
        <v>22304.959999999999</v>
      </c>
      <c r="J36" s="192">
        <f ca="1">(Calculation!O44*$J$14)*0.01</f>
        <v>388.8116739172994</v>
      </c>
      <c r="K36" s="223">
        <f ca="1">(Calculation!S44*$K$14)*0.01</f>
        <v>1.5</v>
      </c>
      <c r="L36" s="205"/>
    </row>
    <row r="37" spans="2:12">
      <c r="B37" s="204"/>
      <c r="C37" s="100"/>
      <c r="D37" s="100"/>
      <c r="E37" s="222">
        <f ca="1">Calculation!J45</f>
        <v>44</v>
      </c>
      <c r="F37" s="100" t="str">
        <f ca="1">Calculation!K45</f>
        <v>Ravenwood Elementary (335/RW)</v>
      </c>
      <c r="G37" s="216">
        <f ca="1">Calculation!L45</f>
        <v>0.91500000000000004</v>
      </c>
      <c r="H37" s="192">
        <f ca="1">(Calculation!M45*$H$14)*0.01</f>
        <v>3.6375407470292802</v>
      </c>
      <c r="I37" s="193">
        <f ca="1">(Calculation!N45*$I$14)/100</f>
        <v>18457.599999999999</v>
      </c>
      <c r="J37" s="192">
        <f ca="1">(Calculation!O45*$J$14)*0.01</f>
        <v>389.44473371442945</v>
      </c>
      <c r="K37" s="223">
        <f ca="1">(Calculation!S45*$K$14)*0.01</f>
        <v>1.75</v>
      </c>
      <c r="L37" s="205"/>
    </row>
    <row r="38" spans="2:12">
      <c r="B38" s="204"/>
      <c r="C38" s="100"/>
      <c r="D38" s="100"/>
      <c r="E38" s="222">
        <f ca="1">Calculation!J46</f>
        <v>7</v>
      </c>
      <c r="F38" s="100" t="str">
        <f ca="1">Calculation!K46</f>
        <v>Bear Valley Elementary (118/BV)</v>
      </c>
      <c r="G38" s="216">
        <f ca="1">Calculation!L46</f>
        <v>0</v>
      </c>
      <c r="H38" s="192">
        <f ca="1">(Calculation!M46*$H$14)*0.01</f>
        <v>3.5707528329538762</v>
      </c>
      <c r="I38" s="193">
        <f ca="1">(Calculation!N46*$I$14)/100</f>
        <v>18857.599999999999</v>
      </c>
      <c r="J38" s="192">
        <f ca="1">(Calculation!O46*$J$14)*0.01</f>
        <v>389.67493415920728</v>
      </c>
      <c r="K38" s="223">
        <f ca="1">(Calculation!S46*$K$14)*0.01</f>
        <v>0</v>
      </c>
      <c r="L38" s="205"/>
    </row>
    <row r="39" spans="2:12">
      <c r="B39" s="204"/>
      <c r="C39" s="100"/>
      <c r="D39" s="100"/>
      <c r="E39" s="222">
        <f ca="1">Calculation!J47</f>
        <v>42</v>
      </c>
      <c r="F39" s="100" t="str">
        <f ca="1">Calculation!K47</f>
        <v>Ptarmigan Elementary (328/PT)</v>
      </c>
      <c r="G39" s="216">
        <f ca="1">Calculation!L47</f>
        <v>0.80700000000000005</v>
      </c>
      <c r="H39" s="192">
        <f ca="1">(Calculation!M47*$H$14)*0.01</f>
        <v>3.4027266601041375</v>
      </c>
      <c r="I39" s="193">
        <f ca="1">(Calculation!N47*$I$14)/100</f>
        <v>19965.68</v>
      </c>
      <c r="J39" s="192">
        <f ca="1">(Calculation!O47*$J$14)*0.01</f>
        <v>391.34649552481551</v>
      </c>
      <c r="K39" s="223">
        <f ca="1">(Calculation!S47*$K$14)*0.01</f>
        <v>2.75</v>
      </c>
      <c r="L39" s="205"/>
    </row>
    <row r="40" spans="2:12">
      <c r="B40" s="204"/>
      <c r="C40" s="100"/>
      <c r="D40" s="100"/>
      <c r="E40" s="222">
        <f ca="1">Calculation!J48</f>
        <v>27</v>
      </c>
      <c r="F40" s="100" t="str">
        <f ca="1">Calculation!K48</f>
        <v>Kasuun Elementary (242/KA)</v>
      </c>
      <c r="G40" s="216">
        <f ca="1">Calculation!L48</f>
        <v>0.90600000000000003</v>
      </c>
      <c r="H40" s="192">
        <f ca="1">(Calculation!M48*$H$14)*0.01</f>
        <v>3.0731019471857999</v>
      </c>
      <c r="I40" s="193">
        <f ca="1">(Calculation!N48*$I$14)/100</f>
        <v>22575.64</v>
      </c>
      <c r="J40" s="192">
        <f ca="1">(Calculation!O48*$J$14)*0.01</f>
        <v>392.40522196247525</v>
      </c>
      <c r="K40" s="223">
        <f ca="1">(Calculation!S48*$K$14)*0.01</f>
        <v>1.75</v>
      </c>
      <c r="L40" s="205"/>
    </row>
    <row r="41" spans="2:12">
      <c r="B41" s="204"/>
      <c r="C41" s="100"/>
      <c r="D41" s="100"/>
      <c r="E41" s="222">
        <f ca="1">Calculation!J49</f>
        <v>68</v>
      </c>
      <c r="F41" s="100" t="str">
        <f ca="1">Calculation!K49</f>
        <v>West High School (850/WE)</v>
      </c>
      <c r="G41" s="216">
        <f ca="1">Calculation!L49</f>
        <v>0.93400000000000005</v>
      </c>
      <c r="H41" s="192">
        <f ca="1">(Calculation!M49*$H$14)*0.01</f>
        <v>2.433237911564583</v>
      </c>
      <c r="I41" s="193">
        <f ca="1">(Calculation!N49*$I$14)/100</f>
        <v>28569.514285714293</v>
      </c>
      <c r="J41" s="192">
        <f ca="1">(Calculation!O49*$J$14)*0.01</f>
        <v>396.91270548523789</v>
      </c>
      <c r="K41" s="223">
        <f ca="1">(Calculation!S49*$K$14)*0.01</f>
        <v>1.5</v>
      </c>
      <c r="L41" s="205"/>
    </row>
    <row r="42" spans="2:12">
      <c r="B42" s="204"/>
      <c r="C42" s="100"/>
      <c r="D42" s="100"/>
      <c r="E42" s="222">
        <f ca="1">Calculation!J50</f>
        <v>14</v>
      </c>
      <c r="F42" s="100" t="str">
        <f ca="1">Calculation!K50</f>
        <v>Chugiak Elementary (170/CK)</v>
      </c>
      <c r="G42" s="216">
        <f ca="1">Calculation!L50</f>
        <v>0.90400000000000003</v>
      </c>
      <c r="H42" s="192">
        <f ca="1">(Calculation!M50*$H$14)*0.01</f>
        <v>3.1252064672832143</v>
      </c>
      <c r="I42" s="193">
        <f ca="1">(Calculation!N50*$I$14)/100</f>
        <v>22128.48</v>
      </c>
      <c r="J42" s="192">
        <f ca="1">(Calculation!O50*$J$14)*0.01</f>
        <v>402.07016748341437</v>
      </c>
      <c r="K42" s="223">
        <f ca="1">(Calculation!S50*$K$14)*0.01</f>
        <v>1.75</v>
      </c>
      <c r="L42" s="205"/>
    </row>
    <row r="43" spans="2:12">
      <c r="B43" s="204"/>
      <c r="C43" s="100"/>
      <c r="D43" s="100"/>
      <c r="E43" s="222">
        <f ca="1">Calculation!J51</f>
        <v>59</v>
      </c>
      <c r="F43" s="100" t="str">
        <f ca="1">Calculation!K51</f>
        <v>Willow Crest Elementary (400/WI)</v>
      </c>
      <c r="G43" s="216">
        <f ca="1">Calculation!L51</f>
        <v>0.875</v>
      </c>
      <c r="H43" s="192">
        <f ca="1">(Calculation!M51*$H$14)*0.01</f>
        <v>3.3488005018543023</v>
      </c>
      <c r="I43" s="193">
        <f ca="1">(Calculation!N51*$I$14)/100</f>
        <v>20349.439999999999</v>
      </c>
      <c r="J43" s="192">
        <f ca="1">(Calculation!O51*$J$14)*0.01</f>
        <v>402.75540711852256</v>
      </c>
      <c r="K43" s="223">
        <f ca="1">(Calculation!S51*$K$14)*0.01</f>
        <v>2.25</v>
      </c>
      <c r="L43" s="205"/>
    </row>
    <row r="44" spans="2:12">
      <c r="B44" s="204"/>
      <c r="C44" s="100"/>
      <c r="D44" s="100"/>
      <c r="E44" s="222">
        <f ca="1">Calculation!J52</f>
        <v>67</v>
      </c>
      <c r="F44" s="100" t="str">
        <f ca="1">Calculation!K52</f>
        <v>South High School (860/SO)</v>
      </c>
      <c r="G44" s="216">
        <f ca="1">Calculation!L52</f>
        <v>0.85699999999999998</v>
      </c>
      <c r="H44" s="192">
        <f ca="1">(Calculation!M52*$H$14)*0.01</f>
        <v>2.5903614312473517</v>
      </c>
      <c r="I44" s="193">
        <f ca="1">(Calculation!N52*$I$14)/100</f>
        <v>26500</v>
      </c>
      <c r="J44" s="192">
        <f ca="1">(Calculation!O52*$J$14)*0.01</f>
        <v>404.32015795320245</v>
      </c>
      <c r="K44" s="223">
        <f ca="1">(Calculation!S52*$K$14)*0.01</f>
        <v>2.25</v>
      </c>
      <c r="L44" s="205"/>
    </row>
    <row r="45" spans="2:12">
      <c r="B45" s="204"/>
      <c r="C45" s="100"/>
      <c r="D45" s="100"/>
      <c r="E45" s="222">
        <f ca="1">Calculation!J53</f>
        <v>43</v>
      </c>
      <c r="F45" s="100" t="str">
        <f ca="1">Calculation!K53</f>
        <v>Rabbit Creek Elementary (330/RA)</v>
      </c>
      <c r="G45" s="216">
        <f ca="1">Calculation!L53</f>
        <v>0.16</v>
      </c>
      <c r="H45" s="192">
        <f ca="1">(Calculation!M53*$H$14)*0.01</f>
        <v>3.2377786755269411</v>
      </c>
      <c r="I45" s="193">
        <f ca="1">(Calculation!N53*$I$14)/100</f>
        <v>21187.879999999994</v>
      </c>
      <c r="J45" s="192">
        <f ca="1">(Calculation!O53*$J$14)*0.01</f>
        <v>407.37331379824087</v>
      </c>
      <c r="K45" s="223">
        <f ca="1">(Calculation!S53*$K$14)*0.01</f>
        <v>5</v>
      </c>
      <c r="L45" s="205"/>
    </row>
    <row r="46" spans="2:12">
      <c r="B46" s="204"/>
      <c r="C46" s="100"/>
      <c r="D46" s="100"/>
      <c r="E46" s="222">
        <f ca="1">Calculation!J54</f>
        <v>4</v>
      </c>
      <c r="F46" s="100" t="str">
        <f ca="1">Calculation!K54</f>
        <v>Aurora Elementary (114/AU)</v>
      </c>
      <c r="G46" s="216">
        <f ca="1">Calculation!L54</f>
        <v>0.79400000000000004</v>
      </c>
      <c r="H46" s="192">
        <f ca="1">(Calculation!M54*$H$14)*0.01</f>
        <v>3.4437736530592287</v>
      </c>
      <c r="I46" s="193">
        <f ca="1">(Calculation!N54*$I$14)/100</f>
        <v>19698.120000000003</v>
      </c>
      <c r="J46" s="192">
        <f ca="1">(Calculation!O54*$J$14)*0.01</f>
        <v>415.66094773773932</v>
      </c>
      <c r="K46" s="223">
        <f ca="1">(Calculation!S54*$K$14)*0.01</f>
        <v>3</v>
      </c>
      <c r="L46" s="205"/>
    </row>
    <row r="47" spans="2:12">
      <c r="B47" s="204"/>
      <c r="C47" s="100"/>
      <c r="D47" s="100"/>
      <c r="E47" s="222">
        <f ca="1">Calculation!J55</f>
        <v>69</v>
      </c>
      <c r="F47" s="100" t="str">
        <f ca="1">Calculation!K55</f>
        <v>Begich Middle School (785/BE)</v>
      </c>
      <c r="G47" s="216">
        <f ca="1">Calculation!L55</f>
        <v>0.80600000000000005</v>
      </c>
      <c r="H47" s="192">
        <f ca="1">(Calculation!M55*$H$14)*0.01</f>
        <v>2.6588052891079714</v>
      </c>
      <c r="I47" s="193">
        <f ca="1">(Calculation!N55*$I$14)/100</f>
        <v>26358.466666666664</v>
      </c>
      <c r="J47" s="192">
        <f ca="1">(Calculation!O55*$J$14)*0.01</f>
        <v>420.91309661327011</v>
      </c>
      <c r="K47" s="223">
        <f ca="1">(Calculation!S55*$K$14)*0.01</f>
        <v>2.75</v>
      </c>
      <c r="L47" s="205"/>
    </row>
    <row r="48" spans="2:12">
      <c r="B48" s="204"/>
      <c r="C48" s="100"/>
      <c r="D48" s="100"/>
      <c r="E48" s="222">
        <f ca="1">Calculation!J56</f>
        <v>16</v>
      </c>
      <c r="F48" s="100" t="str">
        <f ca="1">Calculation!K56</f>
        <v>Creekside Park Elementary (180/CR)</v>
      </c>
      <c r="G48" s="216">
        <f ca="1">Calculation!L56</f>
        <v>0.86499999999999999</v>
      </c>
      <c r="H48" s="192">
        <f ca="1">(Calculation!M56*$H$14)*0.01</f>
        <v>3.1467532460289225</v>
      </c>
      <c r="I48" s="193">
        <f ca="1">(Calculation!N56*$I$14)/100</f>
        <v>21937</v>
      </c>
      <c r="J48" s="192">
        <f ca="1">(Calculation!O56*$J$14)*0.01</f>
        <v>420.91662169595412</v>
      </c>
      <c r="K48" s="223">
        <f ca="1">(Calculation!S56*$K$14)*0.01</f>
        <v>2.25</v>
      </c>
      <c r="L48" s="205"/>
    </row>
    <row r="49" spans="2:12">
      <c r="B49" s="204"/>
      <c r="C49" s="100"/>
      <c r="D49" s="100"/>
      <c r="E49" s="222">
        <f ca="1">Calculation!J57</f>
        <v>51</v>
      </c>
      <c r="F49" s="100" t="str">
        <f ca="1">Calculation!K57</f>
        <v>Taku Elementary (365/TK)</v>
      </c>
      <c r="G49" s="216">
        <f ca="1">Calculation!L57</f>
        <v>0.877</v>
      </c>
      <c r="H49" s="192">
        <f ca="1">(Calculation!M57*$H$14)*0.01</f>
        <v>3.343912115620514</v>
      </c>
      <c r="I49" s="193">
        <f ca="1">(Calculation!N57*$I$14)/100</f>
        <v>20377.2</v>
      </c>
      <c r="J49" s="192">
        <f ca="1">(Calculation!O57*$J$14)*0.01</f>
        <v>421.65572996548474</v>
      </c>
      <c r="K49" s="223">
        <f ca="1">(Calculation!S57*$K$14)*0.01</f>
        <v>2</v>
      </c>
      <c r="L49" s="205"/>
    </row>
    <row r="50" spans="2:12">
      <c r="B50" s="204"/>
      <c r="C50" s="100"/>
      <c r="D50" s="100"/>
      <c r="E50" s="222">
        <f ca="1">Calculation!J58</f>
        <v>30</v>
      </c>
      <c r="F50" s="100" t="str">
        <f ca="1">Calculation!K58</f>
        <v>Lake Hood Elementary (248/LH)</v>
      </c>
      <c r="G50" s="216">
        <f ca="1">Calculation!L58</f>
        <v>0.85599999999999998</v>
      </c>
      <c r="H50" s="192">
        <f ca="1">(Calculation!M58*$H$14)*0.01</f>
        <v>3.1197154495934392</v>
      </c>
      <c r="I50" s="193">
        <f ca="1">(Calculation!N58*$I$14)/100</f>
        <v>22175.64</v>
      </c>
      <c r="J50" s="192">
        <f ca="1">(Calculation!O58*$J$14)*0.01</f>
        <v>421.8395531257454</v>
      </c>
      <c r="K50" s="223">
        <f ca="1">(Calculation!S58*$K$14)*0.01</f>
        <v>2.25</v>
      </c>
      <c r="L50" s="205"/>
    </row>
    <row r="51" spans="2:12">
      <c r="B51" s="204"/>
      <c r="C51" s="100"/>
      <c r="D51" s="100"/>
      <c r="E51" s="222">
        <f ca="1">Calculation!J59</f>
        <v>31</v>
      </c>
      <c r="F51" s="100" t="str">
        <f ca="1">Calculation!K59</f>
        <v>Lake Otis Elementary (250/LA)</v>
      </c>
      <c r="G51" s="216">
        <f ca="1">Calculation!L59</f>
        <v>0.91800000000000004</v>
      </c>
      <c r="H51" s="192">
        <f ca="1">(Calculation!M59*$H$14)*0.01</f>
        <v>3.2318199648463777</v>
      </c>
      <c r="I51" s="193">
        <f ca="1">(Calculation!N59*$I$14)/100</f>
        <v>21242.92</v>
      </c>
      <c r="J51" s="192">
        <f ca="1">(Calculation!O59*$J$14)*0.01</f>
        <v>424.83473371060899</v>
      </c>
      <c r="K51" s="223">
        <f ca="1">(Calculation!S59*$K$14)*0.01</f>
        <v>1.75</v>
      </c>
      <c r="L51" s="205"/>
    </row>
    <row r="52" spans="2:12">
      <c r="B52" s="204"/>
      <c r="C52" s="100"/>
      <c r="D52" s="100"/>
      <c r="E52" s="222">
        <f ca="1">Calculation!J60</f>
        <v>48</v>
      </c>
      <c r="F52" s="100" t="str">
        <f ca="1">Calculation!K60</f>
        <v>Scenic Park Elementary (360/SC)</v>
      </c>
      <c r="G52" s="216">
        <f ca="1">Calculation!L60</f>
        <v>0.93400000000000005</v>
      </c>
      <c r="H52" s="192">
        <f ca="1">(Calculation!M60*$H$14)*0.01</f>
        <v>3.660552307731558</v>
      </c>
      <c r="I52" s="193">
        <f ca="1">(Calculation!N60*$I$14)/100</f>
        <v>18328.32</v>
      </c>
      <c r="J52" s="192">
        <f ca="1">(Calculation!O60*$J$14)*0.01</f>
        <v>425.70922635052329</v>
      </c>
      <c r="K52" s="223">
        <f ca="1">(Calculation!S60*$K$14)*0.01</f>
        <v>1.5</v>
      </c>
      <c r="L52" s="205"/>
    </row>
    <row r="53" spans="2:12">
      <c r="B53" s="204"/>
      <c r="C53" s="100"/>
      <c r="D53" s="100"/>
      <c r="E53" s="222">
        <f ca="1">Calculation!J61</f>
        <v>10</v>
      </c>
      <c r="F53" s="100" t="str">
        <f ca="1">Calculation!K61</f>
        <v>Campbell Elementary (130/CA)</v>
      </c>
      <c r="G53" s="216">
        <f ca="1">Calculation!L61</f>
        <v>0.92900000000000005</v>
      </c>
      <c r="H53" s="192">
        <f ca="1">(Calculation!M61*$H$14)*0.01</f>
        <v>3.1264672475249196</v>
      </c>
      <c r="I53" s="193">
        <f ca="1">(Calculation!N61*$I$14)/100</f>
        <v>22117.68</v>
      </c>
      <c r="J53" s="192">
        <f ca="1">(Calculation!O61*$J$14)*0.01</f>
        <v>425.80173713815867</v>
      </c>
      <c r="K53" s="223">
        <f ca="1">(Calculation!S61*$K$14)*0.01</f>
        <v>1.5</v>
      </c>
      <c r="L53" s="205"/>
    </row>
    <row r="54" spans="2:12">
      <c r="B54" s="204"/>
      <c r="C54" s="100"/>
      <c r="D54" s="100"/>
      <c r="E54" s="222">
        <f ca="1">Calculation!J62</f>
        <v>17</v>
      </c>
      <c r="F54" s="100" t="str">
        <f ca="1">Calculation!K62</f>
        <v>Denali Elementary (190/DE)</v>
      </c>
      <c r="G54" s="216">
        <f ca="1">Calculation!L62</f>
        <v>0.80900000000000005</v>
      </c>
      <c r="H54" s="192">
        <f ca="1">(Calculation!M62*$H$14)*0.01</f>
        <v>3.065822454747329</v>
      </c>
      <c r="I54" s="193">
        <f ca="1">(Calculation!N62*$I$14)/100</f>
        <v>22649.4</v>
      </c>
      <c r="J54" s="192">
        <f ca="1">(Calculation!O62*$J$14)*0.01</f>
        <v>428.63604386761824</v>
      </c>
      <c r="K54" s="223">
        <f ca="1">(Calculation!S62*$K$14)*0.01</f>
        <v>2.75</v>
      </c>
      <c r="L54" s="205"/>
    </row>
    <row r="55" spans="2:12">
      <c r="B55" s="204"/>
      <c r="C55" s="100"/>
      <c r="D55" s="100"/>
      <c r="E55" s="222">
        <f ca="1">Calculation!J63</f>
        <v>1</v>
      </c>
      <c r="F55" s="100" t="str">
        <f ca="1">Calculation!K63</f>
        <v>Abbott Loop Elementary (100/AB)</v>
      </c>
      <c r="G55" s="216">
        <f ca="1">Calculation!L63</f>
        <v>0.81100000000000005</v>
      </c>
      <c r="H55" s="192">
        <f ca="1">(Calculation!M63*$H$14)*0.01</f>
        <v>3.1617867002824536</v>
      </c>
      <c r="I55" s="193">
        <f ca="1">(Calculation!N63*$I$14)/100</f>
        <v>21802.76</v>
      </c>
      <c r="J55" s="192">
        <f ca="1">(Calculation!O63*$J$14)*0.01</f>
        <v>430.84797873406416</v>
      </c>
      <c r="K55" s="223">
        <f ca="1">(Calculation!S63*$K$14)*0.01</f>
        <v>2.75</v>
      </c>
      <c r="L55" s="205"/>
    </row>
    <row r="56" spans="2:12">
      <c r="B56" s="204"/>
      <c r="C56" s="100"/>
      <c r="D56" s="100"/>
      <c r="E56" s="222">
        <f ca="1">Calculation!J64</f>
        <v>2</v>
      </c>
      <c r="F56" s="100" t="str">
        <f ca="1">Calculation!K64</f>
        <v>Airport Heights Elementary (110/AI)</v>
      </c>
      <c r="G56" s="216">
        <f ca="1">Calculation!L64</f>
        <v>0.88800000000000001</v>
      </c>
      <c r="H56" s="192">
        <f ca="1">(Calculation!M64*$H$14)*0.01</f>
        <v>3.639356883072117</v>
      </c>
      <c r="I56" s="193">
        <f ca="1">(Calculation!N64*$I$14)/100</f>
        <v>19252.5</v>
      </c>
      <c r="J56" s="192">
        <f ca="1">(Calculation!O64*$J$14)*0.01</f>
        <v>432.51060735398721</v>
      </c>
      <c r="K56" s="223">
        <f ca="1">(Calculation!S64*$K$14)*0.01</f>
        <v>2</v>
      </c>
      <c r="L56" s="205"/>
    </row>
    <row r="57" spans="2:12">
      <c r="B57" s="204"/>
      <c r="C57" s="100"/>
      <c r="D57" s="100"/>
      <c r="E57" s="222">
        <f ca="1">Calculation!J65</f>
        <v>9</v>
      </c>
      <c r="F57" s="100" t="str">
        <f ca="1">Calculation!K65</f>
        <v>Bowman Elementary (125/WB)</v>
      </c>
      <c r="G57" s="216">
        <f ca="1">Calculation!L65</f>
        <v>0</v>
      </c>
      <c r="H57" s="192">
        <f ca="1">(Calculation!M65*$H$14)*0.01</f>
        <v>3.2794052515316352</v>
      </c>
      <c r="I57" s="193">
        <f ca="1">(Calculation!N65*$I$14)/100</f>
        <v>20252.433333333334</v>
      </c>
      <c r="J57" s="192">
        <f ca="1">(Calculation!O65*$J$14)*0.01</f>
        <v>433.14741019322395</v>
      </c>
      <c r="K57" s="223">
        <f ca="1">(Calculation!S65*$K$14)*0.01</f>
        <v>0</v>
      </c>
      <c r="L57" s="205"/>
    </row>
    <row r="58" spans="2:12">
      <c r="B58" s="204"/>
      <c r="C58" s="100"/>
      <c r="D58" s="100"/>
      <c r="E58" s="222">
        <f ca="1">Calculation!J66</f>
        <v>77</v>
      </c>
      <c r="F58" s="100" t="str">
        <f ca="1">Calculation!K66</f>
        <v>Romig Middle School (760/RO)</v>
      </c>
      <c r="G58" s="216">
        <f ca="1">Calculation!L66</f>
        <v>0.88400000000000001</v>
      </c>
      <c r="H58" s="192">
        <f ca="1">(Calculation!M66*$H$14)*0.01</f>
        <v>2.7084033018813445</v>
      </c>
      <c r="I58" s="193">
        <f ca="1">(Calculation!N66*$I$14)/100</f>
        <v>26233.911111111109</v>
      </c>
      <c r="J58" s="192">
        <f ca="1">(Calculation!O66*$J$14)*0.01</f>
        <v>436.79515250775631</v>
      </c>
      <c r="K58" s="223">
        <f ca="1">(Calculation!S66*$K$14)*0.01</f>
        <v>2</v>
      </c>
      <c r="L58" s="205"/>
    </row>
    <row r="59" spans="2:12">
      <c r="B59" s="204"/>
      <c r="C59" s="100"/>
      <c r="D59" s="100"/>
      <c r="E59" s="222">
        <f ca="1">Calculation!J67</f>
        <v>15</v>
      </c>
      <c r="F59" s="100" t="str">
        <f ca="1">Calculation!K67</f>
        <v>College Gate Elementary (174/CO)</v>
      </c>
      <c r="G59" s="216">
        <f ca="1">Calculation!L67</f>
        <v>0.77400000000000002</v>
      </c>
      <c r="H59" s="192">
        <f ca="1">(Calculation!M67*$H$14)*0.01</f>
        <v>3.1868811720874302</v>
      </c>
      <c r="I59" s="193">
        <f ca="1">(Calculation!N67*$I$14)/100</f>
        <v>21612.240000000002</v>
      </c>
      <c r="J59" s="192">
        <f ca="1">(Calculation!O67*$J$14)*0.01</f>
        <v>437.02817730098252</v>
      </c>
      <c r="K59" s="223">
        <f ca="1">(Calculation!S67*$K$14)*0.01</f>
        <v>3.25</v>
      </c>
      <c r="L59" s="205"/>
    </row>
    <row r="60" spans="2:12">
      <c r="B60" s="204"/>
      <c r="C60" s="100"/>
      <c r="D60" s="100"/>
      <c r="E60" s="222">
        <f ca="1">Calculation!J68</f>
        <v>32</v>
      </c>
      <c r="F60" s="100" t="str">
        <f ca="1">Calculation!K68</f>
        <v>Mountain View Elementary (260/MO)</v>
      </c>
      <c r="G60" s="216">
        <f ca="1">Calculation!L68</f>
        <v>0.90600000000000003</v>
      </c>
      <c r="H60" s="192">
        <f ca="1">(Calculation!M68*$H$14)*0.01</f>
        <v>3.2199802980592307</v>
      </c>
      <c r="I60" s="193">
        <f ca="1">(Calculation!N68*$I$14)/100</f>
        <v>21336.879999999994</v>
      </c>
      <c r="J60" s="192">
        <f ca="1">(Calculation!O68*$J$14)*0.01</f>
        <v>446.13203390944182</v>
      </c>
      <c r="K60" s="223">
        <f ca="1">(Calculation!S68*$K$14)*0.01</f>
        <v>1.75</v>
      </c>
      <c r="L60" s="205"/>
    </row>
    <row r="61" spans="2:12">
      <c r="B61" s="204"/>
      <c r="C61" s="100"/>
      <c r="D61" s="100"/>
      <c r="E61" s="222">
        <f ca="1">Calculation!J69</f>
        <v>56</v>
      </c>
      <c r="F61" s="100" t="str">
        <f ca="1">Calculation!K69</f>
        <v>Ursa Minor Elementary (388/UMI)</v>
      </c>
      <c r="G61" s="216">
        <f ca="1">Calculation!L69</f>
        <v>0.96599999999999997</v>
      </c>
      <c r="H61" s="192">
        <f ca="1">(Calculation!M69*$H$14)*0.01</f>
        <v>3.7055548049200233</v>
      </c>
      <c r="I61" s="193">
        <f ca="1">(Calculation!N69*$I$14)/100</f>
        <v>18875.25</v>
      </c>
      <c r="J61" s="192">
        <f ca="1">(Calculation!O69*$J$14)*0.01</f>
        <v>449.79596997792072</v>
      </c>
      <c r="K61" s="223">
        <f ca="1">(Calculation!S69*$K$14)*0.01</f>
        <v>1.25</v>
      </c>
      <c r="L61" s="205"/>
    </row>
    <row r="62" spans="2:12">
      <c r="B62" s="204"/>
      <c r="C62" s="100"/>
      <c r="D62" s="100"/>
      <c r="E62" s="222">
        <f ca="1">Calculation!J70</f>
        <v>25</v>
      </c>
      <c r="F62" s="100" t="str">
        <f ca="1">Calculation!K70</f>
        <v>Huffman Elementary (237/HU)</v>
      </c>
      <c r="G62" s="216">
        <f ca="1">Calculation!L70</f>
        <v>0</v>
      </c>
      <c r="H62" s="192">
        <f ca="1">(Calculation!M70*$H$14)*0.01</f>
        <v>3.1617573788755355</v>
      </c>
      <c r="I62" s="193">
        <f ca="1">(Calculation!N70*$I$14)/100</f>
        <v>21819.599999999999</v>
      </c>
      <c r="J62" s="192">
        <f ca="1">(Calculation!O70*$J$14)*0.01</f>
        <v>453.87027173758315</v>
      </c>
      <c r="K62" s="223">
        <f ca="1">(Calculation!S70*$K$14)*0.01</f>
        <v>0</v>
      </c>
      <c r="L62" s="205"/>
    </row>
    <row r="63" spans="2:12">
      <c r="B63" s="204"/>
      <c r="C63" s="100"/>
      <c r="D63" s="100"/>
      <c r="E63" s="222">
        <f ca="1">Calculation!J71</f>
        <v>41</v>
      </c>
      <c r="F63" s="100" t="str">
        <f ca="1">Calculation!K71</f>
        <v>Orion Elementary School (324/ORI)</v>
      </c>
      <c r="G63" s="216">
        <f ca="1">Calculation!L71</f>
        <v>0.48899999999999999</v>
      </c>
      <c r="H63" s="192">
        <f ca="1">(Calculation!M71*$H$14)*0.01</f>
        <v>2.7832421104674232</v>
      </c>
      <c r="I63" s="193">
        <f ca="1">(Calculation!N71*$I$14)/100</f>
        <v>24746.400000000001</v>
      </c>
      <c r="J63" s="192">
        <f ca="1">(Calculation!O71*$J$14)*0.01</f>
        <v>455.12261605157073</v>
      </c>
      <c r="K63" s="223">
        <f ca="1">(Calculation!S71*$K$14)*0.01</f>
        <v>5</v>
      </c>
      <c r="L63" s="205"/>
    </row>
    <row r="64" spans="2:12">
      <c r="B64" s="204"/>
      <c r="C64" s="100"/>
      <c r="D64" s="100"/>
      <c r="E64" s="222">
        <f ca="1">Calculation!J72</f>
        <v>5</v>
      </c>
      <c r="F64" s="100" t="str">
        <f ca="1">Calculation!K72</f>
        <v>Baxter Elementary (115/BX)</v>
      </c>
      <c r="G64" s="216">
        <f ca="1">Calculation!L72</f>
        <v>0</v>
      </c>
      <c r="H64" s="192">
        <f ca="1">(Calculation!M72*$H$14)*0.01</f>
        <v>3.0999172688673755</v>
      </c>
      <c r="I64" s="193">
        <f ca="1">(Calculation!N72*$I$14)/100</f>
        <v>22347.360000000001</v>
      </c>
      <c r="J64" s="192">
        <f ca="1">(Calculation!O72*$J$14)*0.01</f>
        <v>458.16777233859818</v>
      </c>
      <c r="K64" s="223">
        <f ca="1">(Calculation!S72*$K$14)*0.01</f>
        <v>0</v>
      </c>
      <c r="L64" s="205"/>
    </row>
    <row r="65" spans="2:12">
      <c r="B65" s="204"/>
      <c r="C65" s="100"/>
      <c r="D65" s="100"/>
      <c r="E65" s="222">
        <f ca="1">Calculation!J73</f>
        <v>33</v>
      </c>
      <c r="F65" s="100" t="str">
        <f ca="1">Calculation!K73</f>
        <v>Mt. Spurr Elementary (257/SP)</v>
      </c>
      <c r="G65" s="216">
        <f ca="1">Calculation!L73</f>
        <v>0.95399999999999996</v>
      </c>
      <c r="H65" s="192">
        <f ca="1">(Calculation!M73*$H$14)*0.01</f>
        <v>3.6847336615304984</v>
      </c>
      <c r="I65" s="193">
        <f ca="1">(Calculation!N73*$I$14)/100</f>
        <v>19000.349999999999</v>
      </c>
      <c r="J65" s="192">
        <f ca="1">(Calculation!O73*$J$14)*0.01</f>
        <v>466.74152817240662</v>
      </c>
      <c r="K65" s="223">
        <f ca="1">(Calculation!S73*$K$14)*0.01</f>
        <v>1.25</v>
      </c>
      <c r="L65" s="205"/>
    </row>
    <row r="66" spans="2:12">
      <c r="B66" s="204"/>
      <c r="C66" s="100"/>
      <c r="D66" s="100"/>
      <c r="E66" s="222">
        <f ca="1">Calculation!J74</f>
        <v>64</v>
      </c>
      <c r="F66" s="100" t="str">
        <f ca="1">Calculation!K74</f>
        <v>Eagle River High School (865/EG)</v>
      </c>
      <c r="G66" s="216">
        <f ca="1">Calculation!L74</f>
        <v>0.85199999999999998</v>
      </c>
      <c r="H66" s="192">
        <f ca="1">(Calculation!M74*$H$14)*0.01</f>
        <v>2.5484680367278929</v>
      </c>
      <c r="I66" s="193">
        <f ca="1">(Calculation!N74*$I$14)/100</f>
        <v>27412.799999999999</v>
      </c>
      <c r="J66" s="192">
        <f ca="1">(Calculation!O74*$J$14)*0.01</f>
        <v>468.33951685283387</v>
      </c>
      <c r="K66" s="223">
        <f ca="1">(Calculation!S74*$K$14)*0.01</f>
        <v>2.25</v>
      </c>
      <c r="L66" s="205"/>
    </row>
    <row r="67" spans="2:12">
      <c r="B67" s="204"/>
      <c r="C67" s="100"/>
      <c r="D67" s="100"/>
      <c r="E67" s="222">
        <f ca="1">Calculation!J75</f>
        <v>61</v>
      </c>
      <c r="F67" s="100" t="str">
        <f ca="1">Calculation!K75</f>
        <v>Bartlett High School (800/BA)</v>
      </c>
      <c r="G67" s="216">
        <f ca="1">Calculation!L75</f>
        <v>0.78700000000000003</v>
      </c>
      <c r="H67" s="192">
        <f ca="1">(Calculation!M75*$H$14)*0.01</f>
        <v>2.3577652413817232</v>
      </c>
      <c r="I67" s="193">
        <f ca="1">(Calculation!N75*$I$14)/100</f>
        <v>29744.372727272726</v>
      </c>
      <c r="J67" s="192">
        <f ca="1">(Calculation!O75*$J$14)*0.01</f>
        <v>470.96015236491297</v>
      </c>
      <c r="K67" s="223">
        <f ca="1">(Calculation!S75*$K$14)*0.01</f>
        <v>3</v>
      </c>
      <c r="L67" s="205"/>
    </row>
    <row r="68" spans="2:12">
      <c r="B68" s="204"/>
      <c r="C68" s="100"/>
      <c r="D68" s="100"/>
      <c r="E68" s="222">
        <f ca="1">Calculation!J76</f>
        <v>70</v>
      </c>
      <c r="F68" s="100" t="str">
        <f ca="1">Calculation!K76</f>
        <v>Central Middle School of Science (700/CE)</v>
      </c>
      <c r="G68" s="216">
        <f ca="1">Calculation!L76</f>
        <v>0.92700000000000005</v>
      </c>
      <c r="H68" s="192">
        <f ca="1">(Calculation!M76*$H$14)*0.01</f>
        <v>3.1742956349176041</v>
      </c>
      <c r="I68" s="193">
        <f ca="1">(Calculation!N76*$I$14)/100</f>
        <v>21813.325000000001</v>
      </c>
      <c r="J68" s="192">
        <f ca="1">(Calculation!O76*$J$14)*0.01</f>
        <v>471.83606358118612</v>
      </c>
      <c r="K68" s="223">
        <f ca="1">(Calculation!S76*$K$14)*0.01</f>
        <v>1.5</v>
      </c>
      <c r="L68" s="205"/>
    </row>
    <row r="69" spans="2:12">
      <c r="B69" s="204"/>
      <c r="C69" s="100"/>
      <c r="D69" s="100"/>
      <c r="E69" s="222">
        <f ca="1">Calculation!J77</f>
        <v>18</v>
      </c>
      <c r="F69" s="100" t="str">
        <f ca="1">Calculation!K77</f>
        <v>Eagle River Elementary (200/ER)</v>
      </c>
      <c r="G69" s="216">
        <f ca="1">Calculation!L77</f>
        <v>0.90500000000000003</v>
      </c>
      <c r="H69" s="192">
        <f ca="1">(Calculation!M77*$H$14)*0.01</f>
        <v>3.2755405118428769</v>
      </c>
      <c r="I69" s="193">
        <f ca="1">(Calculation!N77*$I$14)/100</f>
        <v>20910.96</v>
      </c>
      <c r="J69" s="192">
        <f ca="1">(Calculation!O77*$J$14)*0.01</f>
        <v>473.0296728005934</v>
      </c>
      <c r="K69" s="223">
        <f ca="1">(Calculation!S77*$K$14)*0.01</f>
        <v>1.75</v>
      </c>
      <c r="L69" s="205"/>
    </row>
    <row r="70" spans="2:12">
      <c r="B70" s="204"/>
      <c r="C70" s="100"/>
      <c r="D70" s="100"/>
      <c r="E70" s="222">
        <f ca="1">Calculation!J78</f>
        <v>58</v>
      </c>
      <c r="F70" s="100" t="str">
        <f ca="1">Calculation!K78</f>
        <v>Williwaw Elementary (390/WW)</v>
      </c>
      <c r="G70" s="216">
        <f ca="1">Calculation!L78</f>
        <v>0.90600000000000003</v>
      </c>
      <c r="H70" s="192">
        <f ca="1">(Calculation!M78*$H$14)*0.01</f>
        <v>3.1434261661702307</v>
      </c>
      <c r="I70" s="193">
        <f ca="1">(Calculation!N78*$I$14)/100</f>
        <v>21940</v>
      </c>
      <c r="J70" s="192">
        <f ca="1">(Calculation!O78*$J$14)*0.01</f>
        <v>473.67287146823395</v>
      </c>
      <c r="K70" s="223">
        <f ca="1">(Calculation!S78*$K$14)*0.01</f>
        <v>1.75</v>
      </c>
      <c r="L70" s="205"/>
    </row>
    <row r="71" spans="2:12">
      <c r="B71" s="204"/>
      <c r="C71" s="100"/>
      <c r="D71" s="100"/>
      <c r="E71" s="222">
        <f ca="1">Calculation!J79</f>
        <v>37</v>
      </c>
      <c r="F71" s="100" t="str">
        <f ca="1">Calculation!K79</f>
        <v>Northwood Elementary (300/NW)</v>
      </c>
      <c r="G71" s="216">
        <f ca="1">Calculation!L79</f>
        <v>0.91700000000000004</v>
      </c>
      <c r="H71" s="192">
        <f ca="1">(Calculation!M79*$H$14)*0.01</f>
        <v>3.0471001961556228</v>
      </c>
      <c r="I71" s="193">
        <f ca="1">(Calculation!N79*$I$14)/100</f>
        <v>22801.4</v>
      </c>
      <c r="J71" s="192">
        <f ca="1">(Calculation!O79*$J$14)*0.01</f>
        <v>475.87774255221109</v>
      </c>
      <c r="K71" s="223">
        <f ca="1">(Calculation!S79*$K$14)*0.01</f>
        <v>1.75</v>
      </c>
      <c r="L71" s="205"/>
    </row>
    <row r="72" spans="2:12">
      <c r="B72" s="204"/>
      <c r="C72" s="100"/>
      <c r="D72" s="100"/>
      <c r="E72" s="222">
        <f ca="1">Calculation!J80</f>
        <v>29</v>
      </c>
      <c r="F72" s="100" t="str">
        <f ca="1">Calculation!K80</f>
        <v>Klatt Elementary (245/KL)</v>
      </c>
      <c r="G72" s="216">
        <f ca="1">Calculation!L80</f>
        <v>0.89600000000000002</v>
      </c>
      <c r="H72" s="192">
        <f ca="1">(Calculation!M80*$H$14)*0.01</f>
        <v>3.6375407470292802</v>
      </c>
      <c r="I72" s="193">
        <f ca="1">(Calculation!N80*$I$14)/100</f>
        <v>18457.599999999999</v>
      </c>
      <c r="J72" s="192">
        <f ca="1">(Calculation!O80*$J$14)*0.01</f>
        <v>479.57337208834025</v>
      </c>
      <c r="K72" s="223">
        <f ca="1">(Calculation!S80*$K$14)*0.01</f>
        <v>2</v>
      </c>
      <c r="L72" s="205"/>
    </row>
    <row r="73" spans="2:12">
      <c r="B73" s="204"/>
      <c r="C73" s="100"/>
      <c r="D73" s="100"/>
      <c r="E73" s="222">
        <f ca="1">Calculation!J81</f>
        <v>75</v>
      </c>
      <c r="F73" s="100" t="str">
        <f ca="1">Calculation!K81</f>
        <v>Mears Middle School (750/ME)</v>
      </c>
      <c r="G73" s="216">
        <f ca="1">Calculation!L81</f>
        <v>0.85199999999999998</v>
      </c>
      <c r="H73" s="192">
        <f ca="1">(Calculation!M81*$H$14)*0.01</f>
        <v>2.6746324458786614</v>
      </c>
      <c r="I73" s="193">
        <f ca="1">(Calculation!N81*$I$14)/100</f>
        <v>26264.618181818179</v>
      </c>
      <c r="J73" s="192">
        <f ca="1">(Calculation!O81*$J$14)*0.01</f>
        <v>481.15205457332553</v>
      </c>
      <c r="K73" s="223">
        <f ca="1">(Calculation!S81*$K$14)*0.01</f>
        <v>2.25</v>
      </c>
      <c r="L73" s="205"/>
    </row>
    <row r="74" spans="2:12">
      <c r="B74" s="204"/>
      <c r="C74" s="100"/>
      <c r="D74" s="100"/>
      <c r="E74" s="222">
        <f ca="1">Calculation!J82</f>
        <v>53</v>
      </c>
      <c r="F74" s="100" t="str">
        <f ca="1">Calculation!K82</f>
        <v>Tudor Elementary (370/TD)</v>
      </c>
      <c r="G74" s="216">
        <f ca="1">Calculation!L82</f>
        <v>0.85399999999999998</v>
      </c>
      <c r="H74" s="192">
        <f ca="1">(Calculation!M82*$H$14)*0.01</f>
        <v>3.232113524602183</v>
      </c>
      <c r="I74" s="193">
        <f ca="1">(Calculation!N82*$I$14)/100</f>
        <v>21232.52</v>
      </c>
      <c r="J74" s="192">
        <f ca="1">(Calculation!O82*$J$14)*0.01</f>
        <v>481.92356076816253</v>
      </c>
      <c r="K74" s="223">
        <f ca="1">(Calculation!S82*$K$14)*0.01</f>
        <v>2.25</v>
      </c>
      <c r="L74" s="205"/>
    </row>
    <row r="75" spans="2:12">
      <c r="B75" s="204"/>
      <c r="C75" s="100"/>
      <c r="D75" s="100"/>
      <c r="E75" s="222">
        <f ca="1">Calculation!J83</f>
        <v>72</v>
      </c>
      <c r="F75" s="100" t="str">
        <f ca="1">Calculation!K83</f>
        <v>Goldenview Middle School (780/GV)</v>
      </c>
      <c r="G75" s="216">
        <f ca="1">Calculation!L83</f>
        <v>0.93</v>
      </c>
      <c r="H75" s="192">
        <f ca="1">(Calculation!M83*$H$14)*0.01</f>
        <v>2.695408056207043</v>
      </c>
      <c r="I75" s="193">
        <f ca="1">(Calculation!N83*$I$14)/100</f>
        <v>26052.381818181821</v>
      </c>
      <c r="J75" s="192">
        <f ca="1">(Calculation!O83*$J$14)*0.01</f>
        <v>484.5920942266003</v>
      </c>
      <c r="K75" s="223">
        <f ca="1">(Calculation!S83*$K$14)*0.01</f>
        <v>1.5</v>
      </c>
      <c r="L75" s="205"/>
    </row>
    <row r="76" spans="2:12">
      <c r="B76" s="204"/>
      <c r="C76" s="100"/>
      <c r="D76" s="100"/>
      <c r="E76" s="222">
        <f ca="1">Calculation!J84</f>
        <v>20</v>
      </c>
      <c r="F76" s="100" t="str">
        <f ca="1">Calculation!K84</f>
        <v>Fire Lake Elementary (215/FL)</v>
      </c>
      <c r="G76" s="216">
        <f ca="1">Calculation!L84</f>
        <v>0.86</v>
      </c>
      <c r="H76" s="192">
        <f ca="1">(Calculation!M84*$H$14)*0.01</f>
        <v>3.5707528329538762</v>
      </c>
      <c r="I76" s="193">
        <f ca="1">(Calculation!N84*$I$14)/100</f>
        <v>18857.599999999999</v>
      </c>
      <c r="J76" s="192">
        <f ca="1">(Calculation!O84*$J$14)*0.01</f>
        <v>485.12844829042518</v>
      </c>
      <c r="K76" s="223">
        <f ca="1">(Calculation!S84*$K$14)*0.01</f>
        <v>2.25</v>
      </c>
      <c r="L76" s="205"/>
    </row>
    <row r="77" spans="2:12">
      <c r="B77" s="204"/>
      <c r="C77" s="100"/>
      <c r="D77" s="100"/>
      <c r="E77" s="222">
        <f ca="1">Calculation!J85</f>
        <v>49</v>
      </c>
      <c r="F77" s="100" t="str">
        <f ca="1">Calculation!K85</f>
        <v>Spring Hill Elementary (362/SH)</v>
      </c>
      <c r="G77" s="216">
        <f ca="1">Calculation!L85</f>
        <v>0.88500000000000001</v>
      </c>
      <c r="H77" s="192">
        <f ca="1">(Calculation!M85*$H$14)*0.01</f>
        <v>3.7072875444147759</v>
      </c>
      <c r="I77" s="193">
        <f ca="1">(Calculation!N85*$I$14)/100</f>
        <v>18057.599999999999</v>
      </c>
      <c r="J77" s="192">
        <f ca="1">(Calculation!O85*$J$14)*0.01</f>
        <v>489.36195586275034</v>
      </c>
      <c r="K77" s="223">
        <f ca="1">(Calculation!S85*$K$14)*0.01</f>
        <v>2</v>
      </c>
      <c r="L77" s="205"/>
    </row>
    <row r="78" spans="2:12">
      <c r="B78" s="204"/>
      <c r="C78" s="100"/>
      <c r="D78" s="100"/>
      <c r="E78" s="222">
        <f ca="1">Calculation!J86</f>
        <v>8</v>
      </c>
      <c r="F78" s="100" t="str">
        <f ca="1">Calculation!K86</f>
        <v>Birchwood ABC Elementary (120/BI)</v>
      </c>
      <c r="G78" s="216">
        <f ca="1">Calculation!L86</f>
        <v>0.66300000000000003</v>
      </c>
      <c r="H78" s="192">
        <f ca="1">(Calculation!M86*$H$14)*0.01</f>
        <v>3.8307674769874906</v>
      </c>
      <c r="I78" s="193">
        <f ca="1">(Calculation!N86*$I$14)/100</f>
        <v>17379.36</v>
      </c>
      <c r="J78" s="192">
        <f ca="1">(Calculation!O86*$J$14)*0.01</f>
        <v>499.82197491634622</v>
      </c>
      <c r="K78" s="223">
        <f ca="1">(Calculation!S86*$K$14)*0.01</f>
        <v>4.25</v>
      </c>
      <c r="L78" s="205"/>
    </row>
    <row r="79" spans="2:12">
      <c r="B79" s="204"/>
      <c r="C79" s="100"/>
      <c r="D79" s="100"/>
      <c r="E79" s="222">
        <f ca="1">Calculation!J87</f>
        <v>74</v>
      </c>
      <c r="F79" s="100" t="str">
        <f ca="1">Calculation!K87</f>
        <v>Hanshew Middle School (740/HA)</v>
      </c>
      <c r="G79" s="216">
        <f ca="1">Calculation!L87</f>
        <v>0.88700000000000001</v>
      </c>
      <c r="H79" s="192">
        <f ca="1">(Calculation!M87*$H$14)*0.01</f>
        <v>2.7268368764224982</v>
      </c>
      <c r="I79" s="193">
        <f ca="1">(Calculation!N87*$I$14)/100</f>
        <v>25650.272727272728</v>
      </c>
      <c r="J79" s="192">
        <f ca="1">(Calculation!O87*$J$14)*0.01</f>
        <v>508.18045257149089</v>
      </c>
      <c r="K79" s="223">
        <f ca="1">(Calculation!S87*$K$14)*0.01</f>
        <v>2</v>
      </c>
      <c r="L79" s="205"/>
    </row>
    <row r="80" spans="2:12">
      <c r="B80" s="204"/>
      <c r="C80" s="100"/>
      <c r="D80" s="100"/>
      <c r="E80" s="222">
        <f ca="1">Calculation!J88</f>
        <v>62</v>
      </c>
      <c r="F80" s="100" t="str">
        <f ca="1">Calculation!K88</f>
        <v>Chugiak High School (810/CG)</v>
      </c>
      <c r="G80" s="216">
        <f ca="1">Calculation!L88</f>
        <v>0.89500000000000002</v>
      </c>
      <c r="H80" s="192">
        <f ca="1">(Calculation!M88*$H$14)*0.01</f>
        <v>2.4036436091446038</v>
      </c>
      <c r="I80" s="193">
        <f ca="1">(Calculation!N88*$I$14)/100</f>
        <v>29153.12222222222</v>
      </c>
      <c r="J80" s="192">
        <f ca="1">(Calculation!O88*$J$14)*0.01</f>
        <v>513.15170320952291</v>
      </c>
      <c r="K80" s="223">
        <f ca="1">(Calculation!S88*$K$14)*0.01</f>
        <v>2</v>
      </c>
      <c r="L80" s="205"/>
    </row>
    <row r="81" spans="2:12">
      <c r="B81" s="204"/>
      <c r="C81" s="100"/>
      <c r="D81" s="100"/>
      <c r="E81" s="222">
        <f ca="1">Calculation!J89</f>
        <v>35</v>
      </c>
      <c r="F81" s="100" t="str">
        <f ca="1">Calculation!K89</f>
        <v>North Star Elementary (280/NO)</v>
      </c>
      <c r="G81" s="216">
        <f ca="1">Calculation!L89</f>
        <v>0.82699999999999996</v>
      </c>
      <c r="H81" s="192">
        <f ca="1">(Calculation!M89*$H$14)*0.01</f>
        <v>2.9137362936546691</v>
      </c>
      <c r="I81" s="193">
        <f ca="1">(Calculation!N89*$I$14)/100</f>
        <v>23368.866666666669</v>
      </c>
      <c r="J81" s="192">
        <f ca="1">(Calculation!O89*$J$14)*0.01</f>
        <v>523.77473037110371</v>
      </c>
      <c r="K81" s="223">
        <f ca="1">(Calculation!S89*$K$14)*0.01</f>
        <v>2.5</v>
      </c>
      <c r="L81" s="205"/>
    </row>
    <row r="82" spans="2:12">
      <c r="B82" s="204"/>
      <c r="C82" s="100"/>
      <c r="D82" s="100"/>
      <c r="E82" s="222">
        <f ca="1">Calculation!J90</f>
        <v>24</v>
      </c>
      <c r="F82" s="100" t="str">
        <f ca="1">Calculation!K90</f>
        <v>Homestead Elementary (235/HO)</v>
      </c>
      <c r="G82" s="216">
        <f ca="1">Calculation!L90</f>
        <v>0.98399999999999999</v>
      </c>
      <c r="H82" s="192">
        <f ca="1">(Calculation!M90*$H$14)*0.01</f>
        <v>3.5973836609734149</v>
      </c>
      <c r="I82" s="193">
        <f ca="1">(Calculation!N90*$I$14)/100</f>
        <v>18707.400000000001</v>
      </c>
      <c r="J82" s="192">
        <f ca="1">(Calculation!O90*$J$14)*0.01</f>
        <v>535.80967435743673</v>
      </c>
      <c r="K82" s="223">
        <f ca="1">(Calculation!S90*$K$14)*0.01</f>
        <v>1</v>
      </c>
      <c r="L82" s="205"/>
    </row>
    <row r="83" spans="2:12">
      <c r="B83" s="204"/>
      <c r="C83" s="100"/>
      <c r="D83" s="100"/>
      <c r="E83" s="222">
        <f ca="1">Calculation!J91</f>
        <v>46</v>
      </c>
      <c r="F83" s="100" t="str">
        <f ca="1">Calculation!K91</f>
        <v>Russian Jack Elementary (345/RJ)</v>
      </c>
      <c r="G83" s="216">
        <f ca="1">Calculation!L91</f>
        <v>0.88800000000000001</v>
      </c>
      <c r="H83" s="192">
        <f ca="1">(Calculation!M91*$H$14)*0.01</f>
        <v>3.3860872388371996</v>
      </c>
      <c r="I83" s="193">
        <f ca="1">(Calculation!N91*$I$14)/100</f>
        <v>19479.7</v>
      </c>
      <c r="J83" s="192">
        <f ca="1">(Calculation!O91*$J$14)*0.01</f>
        <v>537.71709445416036</v>
      </c>
      <c r="K83" s="223">
        <f ca="1">(Calculation!S91*$K$14)*0.01</f>
        <v>2</v>
      </c>
      <c r="L83" s="205"/>
    </row>
    <row r="84" spans="2:12">
      <c r="B84" s="204"/>
      <c r="C84" s="100"/>
      <c r="D84" s="100"/>
      <c r="E84" s="222">
        <f ca="1">Calculation!J92</f>
        <v>40</v>
      </c>
      <c r="F84" s="100" t="str">
        <f ca="1">Calculation!K92</f>
        <v>O'Malley Elementary (320/OM)</v>
      </c>
      <c r="G84" s="216">
        <f ca="1">Calculation!L92</f>
        <v>0</v>
      </c>
      <c r="H84" s="192">
        <f ca="1">(Calculation!M92*$H$14)*0.01</f>
        <v>3.7014319940736642</v>
      </c>
      <c r="I84" s="193">
        <f ca="1">(Calculation!N92*$I$14)/100</f>
        <v>18091.079999999998</v>
      </c>
      <c r="J84" s="192">
        <f ca="1">(Calculation!O92*$J$14)*0.01</f>
        <v>547.08253528877594</v>
      </c>
      <c r="K84" s="223">
        <f ca="1">(Calculation!S92*$K$14)*0.01</f>
        <v>0</v>
      </c>
      <c r="L84" s="205"/>
    </row>
    <row r="85" spans="2:12">
      <c r="B85" s="204"/>
      <c r="C85" s="100"/>
      <c r="D85" s="100"/>
      <c r="E85" s="222">
        <f ca="1">Calculation!J93</f>
        <v>13</v>
      </c>
      <c r="F85" s="100" t="str">
        <f ca="1">Calculation!K93</f>
        <v>Chugach Optional Elementary (160/CH)</v>
      </c>
      <c r="G85" s="216">
        <f ca="1">Calculation!L93</f>
        <v>0.94799999999999995</v>
      </c>
      <c r="H85" s="192">
        <f ca="1">(Calculation!M93*$H$14)*0.01</f>
        <v>3.805415787465769</v>
      </c>
      <c r="I85" s="193">
        <f ca="1">(Calculation!N93*$I$14)/100</f>
        <v>18297.45</v>
      </c>
      <c r="J85" s="192">
        <f ca="1">(Calculation!O93*$J$14)*0.01</f>
        <v>548.26303228634276</v>
      </c>
      <c r="K85" s="223">
        <f ca="1">(Calculation!S93*$K$14)*0.01</f>
        <v>1.5</v>
      </c>
      <c r="L85" s="205"/>
    </row>
    <row r="86" spans="2:12">
      <c r="B86" s="204"/>
      <c r="C86" s="100"/>
      <c r="D86" s="100"/>
      <c r="E86" s="222">
        <f ca="1">Calculation!J94</f>
        <v>60</v>
      </c>
      <c r="F86" s="100" t="str">
        <f ca="1">Calculation!K94</f>
        <v>Wonder Park Elementary (410/WN)</v>
      </c>
      <c r="G86" s="216">
        <f ca="1">Calculation!L94</f>
        <v>0.76400000000000001</v>
      </c>
      <c r="H86" s="192">
        <f ca="1">(Calculation!M94*$H$14)*0.01</f>
        <v>3.494882663411413</v>
      </c>
      <c r="I86" s="193">
        <f ca="1">(Calculation!N94*$I$14)/100</f>
        <v>19349.68</v>
      </c>
      <c r="J86" s="192">
        <f ca="1">(Calculation!O94*$J$14)*0.01</f>
        <v>548.90309394933888</v>
      </c>
      <c r="K86" s="223">
        <f ca="1">(Calculation!S94*$K$14)*0.01</f>
        <v>3.25</v>
      </c>
      <c r="L86" s="205"/>
    </row>
    <row r="87" spans="2:12">
      <c r="B87" s="204"/>
      <c r="C87" s="100"/>
      <c r="D87" s="100"/>
      <c r="E87" s="222">
        <f ca="1">Calculation!J95</f>
        <v>73</v>
      </c>
      <c r="F87" s="100" t="str">
        <f ca="1">Calculation!K95</f>
        <v>Gruening Middle School (730/GR)</v>
      </c>
      <c r="G87" s="216">
        <f ca="1">Calculation!L95</f>
        <v>0.95</v>
      </c>
      <c r="H87" s="192">
        <f ca="1">(Calculation!M95*$H$14)*0.01</f>
        <v>2.7996348431957983</v>
      </c>
      <c r="I87" s="193">
        <f ca="1">(Calculation!N95*$I$14)/100</f>
        <v>25194.622222222224</v>
      </c>
      <c r="J87" s="192">
        <f ca="1">(Calculation!O95*$J$14)*0.01</f>
        <v>557.83978920069978</v>
      </c>
      <c r="K87" s="223">
        <f ca="1">(Calculation!S95*$K$14)*0.01</f>
        <v>1.25</v>
      </c>
      <c r="L87" s="205"/>
    </row>
    <row r="88" spans="2:12">
      <c r="B88" s="204"/>
      <c r="C88" s="100"/>
      <c r="D88" s="100"/>
      <c r="E88" s="222">
        <f ca="1">Calculation!J96</f>
        <v>76</v>
      </c>
      <c r="F88" s="100" t="str">
        <f ca="1">Calculation!K96</f>
        <v>Mirror Lake Middle School (755/ML)</v>
      </c>
      <c r="G88" s="216">
        <f ca="1">Calculation!L96</f>
        <v>0.92500000000000004</v>
      </c>
      <c r="H88" s="192">
        <f ca="1">(Calculation!M96*$H$14)*0.01</f>
        <v>2.7032635764632467</v>
      </c>
      <c r="I88" s="193">
        <f ca="1">(Calculation!N96*$I$14)/100</f>
        <v>25957.636363636364</v>
      </c>
      <c r="J88" s="192">
        <f ca="1">(Calculation!O96*$J$14)*0.01</f>
        <v>587.42287826625318</v>
      </c>
      <c r="K88" s="223">
        <f ca="1">(Calculation!S96*$K$14)*0.01</f>
        <v>1.75</v>
      </c>
      <c r="L88" s="205"/>
    </row>
    <row r="89" spans="2:12">
      <c r="B89" s="204"/>
      <c r="C89" s="100"/>
      <c r="D89" s="100"/>
      <c r="E89" s="222">
        <f ca="1">Calculation!J97</f>
        <v>78</v>
      </c>
      <c r="F89" s="100" t="str">
        <f ca="1">Calculation!K97</f>
        <v>Wendler Middle School (770/AJ)</v>
      </c>
      <c r="G89" s="216">
        <f ca="1">Calculation!L97</f>
        <v>0.96499999999999997</v>
      </c>
      <c r="H89" s="192">
        <f ca="1">(Calculation!M97*$H$14)*0.01</f>
        <v>2.8435757110562214</v>
      </c>
      <c r="I89" s="193">
        <f ca="1">(Calculation!N97*$I$14)/100</f>
        <v>24702.866666666665</v>
      </c>
      <c r="J89" s="192">
        <f ca="1">(Calculation!O97*$J$14)*0.01</f>
        <v>589.73903434808142</v>
      </c>
      <c r="K89" s="223">
        <f ca="1">(Calculation!S97*$K$14)*0.01</f>
        <v>1.25</v>
      </c>
      <c r="L89" s="205"/>
    </row>
    <row r="90" spans="2:12">
      <c r="B90" s="204"/>
      <c r="C90" s="100"/>
      <c r="D90" s="100"/>
      <c r="E90" s="222">
        <f ca="1">Calculation!J98</f>
        <v>26</v>
      </c>
      <c r="F90" s="100" t="str">
        <f ca="1">Calculation!K98</f>
        <v>Inlet View Elementary (240/IN)</v>
      </c>
      <c r="G90" s="216">
        <f ca="1">Calculation!L98</f>
        <v>0.88700000000000001</v>
      </c>
      <c r="H90" s="192">
        <f ca="1">(Calculation!M98*$H$14)*0.01</f>
        <v>4.2429623352325905</v>
      </c>
      <c r="I90" s="193">
        <f ca="1">(Calculation!N98*$I$14)/100</f>
        <v>16111.5</v>
      </c>
      <c r="J90" s="192">
        <f ca="1">(Calculation!O98*$J$14)*0.01</f>
        <v>604.96006782389281</v>
      </c>
      <c r="K90" s="223">
        <f ca="1">(Calculation!S98*$K$14)*0.01</f>
        <v>2</v>
      </c>
      <c r="L90" s="205"/>
    </row>
    <row r="91" spans="2:12">
      <c r="B91" s="204"/>
      <c r="C91" s="100"/>
      <c r="D91" s="100"/>
      <c r="E91" s="222">
        <f ca="1">Calculation!J99</f>
        <v>38</v>
      </c>
      <c r="F91" s="100" t="str">
        <f ca="1">Calculation!K99</f>
        <v>Nunaka Valley Elementary (310/NU)</v>
      </c>
      <c r="G91" s="216">
        <f ca="1">Calculation!L99</f>
        <v>0.90500000000000003</v>
      </c>
      <c r="H91" s="192">
        <f ca="1">(Calculation!M99*$H$14)*0.01</f>
        <v>4.1420787974391109</v>
      </c>
      <c r="I91" s="193">
        <f ca="1">(Calculation!N99*$I$14)/100</f>
        <v>15876</v>
      </c>
      <c r="J91" s="192">
        <f ca="1">(Calculation!O99*$J$14)*0.01</f>
        <v>622.72389193317542</v>
      </c>
      <c r="K91" s="223">
        <f ca="1">(Calculation!S99*$K$14)*0.01</f>
        <v>1.75</v>
      </c>
      <c r="L91" s="205"/>
    </row>
    <row r="92" spans="2:12">
      <c r="B92" s="204"/>
      <c r="C92" s="100"/>
      <c r="D92" s="100"/>
      <c r="E92" s="222">
        <f ca="1">Calculation!J100</f>
        <v>21</v>
      </c>
      <c r="F92" s="100" t="str">
        <f ca="1">Calculation!K100</f>
        <v>Girdwood School (220/GI)</v>
      </c>
      <c r="G92" s="216">
        <f ca="1">Calculation!L100</f>
        <v>0.72099999999999997</v>
      </c>
      <c r="H92" s="192">
        <f ca="1">(Calculation!M100*$H$14)*0.01</f>
        <v>5.8257472097130885</v>
      </c>
      <c r="I92" s="193">
        <f ca="1">(Calculation!N100*$I$14)/100</f>
        <v>11299.5</v>
      </c>
      <c r="J92" s="192">
        <f ca="1">(Calculation!O100*$J$14)*0.01</f>
        <v>807.70589688531334</v>
      </c>
      <c r="K92" s="223">
        <f ca="1">(Calculation!S100*$K$14)*0.01</f>
        <v>3.75</v>
      </c>
      <c r="L92" s="205"/>
    </row>
    <row r="93" spans="2:12" ht="13" thickBot="1">
      <c r="B93" s="204"/>
      <c r="C93" s="100"/>
      <c r="D93" s="100"/>
      <c r="E93" s="224">
        <f ca="1">Calculation!J101</f>
        <v>11</v>
      </c>
      <c r="F93" s="225" t="str">
        <f ca="1">Calculation!K101</f>
        <v>Chester Valley Elementary (140/CV)</v>
      </c>
      <c r="G93" s="226">
        <f ca="1">Calculation!L101</f>
        <v>0.98699999999999999</v>
      </c>
      <c r="H93" s="227">
        <f ca="1">(Calculation!M101*$H$14)*0.01</f>
        <v>3.7158896992719908</v>
      </c>
      <c r="I93" s="228">
        <f ca="1">(Calculation!N101*$I$14)/100</f>
        <v>18008.64</v>
      </c>
      <c r="J93" s="227">
        <f ca="1">(Calculation!O101*$J$14)*0.01</f>
        <v>824.11477677213725</v>
      </c>
      <c r="K93" s="229">
        <f ca="1">(Calculation!S101*$K$14)*0.01</f>
        <v>1</v>
      </c>
      <c r="L93" s="205"/>
    </row>
    <row r="94" spans="2:12">
      <c r="B94" s="208"/>
      <c r="C94" s="194"/>
      <c r="D94" s="194"/>
      <c r="E94" s="195"/>
      <c r="F94" s="194"/>
      <c r="G94" s="194"/>
      <c r="H94" s="194"/>
      <c r="I94" s="194"/>
      <c r="J94" s="194"/>
      <c r="K94" s="194"/>
      <c r="L94" s="209"/>
    </row>
  </sheetData>
  <mergeCells count="4">
    <mergeCell ref="C18:C20"/>
    <mergeCell ref="C24:C26"/>
    <mergeCell ref="H5:K5"/>
    <mergeCell ref="C22:C23"/>
  </mergeCells>
  <conditionalFormatting sqref="H16:H93">
    <cfRule type="cellIs" dxfId="4" priority="9" operator="lessThan">
      <formula>$F$9</formula>
    </cfRule>
  </conditionalFormatting>
  <conditionalFormatting sqref="I16:I93">
    <cfRule type="cellIs" dxfId="3" priority="6" operator="greaterThan">
      <formula>$F$10</formula>
    </cfRule>
  </conditionalFormatting>
  <conditionalFormatting sqref="J16:J93">
    <cfRule type="cellIs" dxfId="2" priority="5" operator="lessThan">
      <formula>$F$11</formula>
    </cfRule>
  </conditionalFormatting>
  <conditionalFormatting sqref="G16:G93">
    <cfRule type="cellIs" dxfId="1" priority="4" operator="greaterThan">
      <formula>$F$8</formula>
    </cfRule>
  </conditionalFormatting>
  <conditionalFormatting sqref="K16:K93">
    <cfRule type="cellIs" dxfId="0" priority="1" operator="lessThan">
      <formula>$F$12</formula>
    </cfRule>
  </conditionalFormatting>
  <pageMargins left="0.25" right="0.25" top="0.75" bottom="0.75" header="0.3" footer="0.3"/>
  <pageSetup paperSize="3" scale="91"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5984258" r:id="rId3" name="Spinner 2">
              <controlPr locked="0" defaultSize="0" autoPict="0">
                <anchor moveWithCells="1" sizeWithCells="1">
                  <from>
                    <xdr:col>7</xdr:col>
                    <xdr:colOff>317500</xdr:colOff>
                    <xdr:row>7</xdr:row>
                    <xdr:rowOff>0</xdr:rowOff>
                  </from>
                  <to>
                    <xdr:col>7</xdr:col>
                    <xdr:colOff>596900</xdr:colOff>
                    <xdr:row>11</xdr:row>
                    <xdr:rowOff>25400</xdr:rowOff>
                  </to>
                </anchor>
              </controlPr>
            </control>
          </mc:Choice>
          <mc:Fallback/>
        </mc:AlternateContent>
        <mc:AlternateContent xmlns:mc="http://schemas.openxmlformats.org/markup-compatibility/2006">
          <mc:Choice Requires="x14">
            <control shapeId="5984259" r:id="rId4" name="Spinner 3">
              <controlPr locked="0" defaultSize="0" autoPict="0">
                <anchor moveWithCells="1" sizeWithCells="1">
                  <from>
                    <xdr:col>8</xdr:col>
                    <xdr:colOff>317500</xdr:colOff>
                    <xdr:row>7</xdr:row>
                    <xdr:rowOff>0</xdr:rowOff>
                  </from>
                  <to>
                    <xdr:col>8</xdr:col>
                    <xdr:colOff>596900</xdr:colOff>
                    <xdr:row>11</xdr:row>
                    <xdr:rowOff>25400</xdr:rowOff>
                  </to>
                </anchor>
              </controlPr>
            </control>
          </mc:Choice>
          <mc:Fallback/>
        </mc:AlternateContent>
        <mc:AlternateContent xmlns:mc="http://schemas.openxmlformats.org/markup-compatibility/2006">
          <mc:Choice Requires="x14">
            <control shapeId="5984260" r:id="rId5" name="Spinner 4">
              <controlPr locked="0" defaultSize="0" autoPict="0">
                <anchor moveWithCells="1" sizeWithCells="1">
                  <from>
                    <xdr:col>9</xdr:col>
                    <xdr:colOff>304800</xdr:colOff>
                    <xdr:row>7</xdr:row>
                    <xdr:rowOff>0</xdr:rowOff>
                  </from>
                  <to>
                    <xdr:col>9</xdr:col>
                    <xdr:colOff>596900</xdr:colOff>
                    <xdr:row>11</xdr:row>
                    <xdr:rowOff>25400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FD102"/>
  <sheetViews>
    <sheetView zoomScale="85" zoomScaleNormal="85" zoomScalePageLayoutView="85" workbookViewId="0">
      <selection activeCell="AC10" sqref="AC10"/>
    </sheetView>
  </sheetViews>
  <sheetFormatPr baseColWidth="10" defaultColWidth="8.83203125" defaultRowHeight="12" x14ac:dyDescent="0"/>
  <cols>
    <col min="1" max="1" width="8.83203125" style="355"/>
    <col min="2" max="2" width="2.5" style="355" customWidth="1"/>
    <col min="3" max="3" width="7.5" style="355" customWidth="1"/>
    <col min="4" max="12" width="8.83203125" style="355"/>
    <col min="13" max="13" width="4.83203125" style="355" customWidth="1"/>
    <col min="14" max="14" width="5" style="355" customWidth="1"/>
    <col min="15" max="15" width="7.1640625" style="355" customWidth="1"/>
    <col min="16" max="18" width="8.83203125" style="355"/>
    <col min="19" max="19" width="9.33203125" style="355" bestFit="1" customWidth="1"/>
    <col min="20" max="20" width="8.83203125" style="355"/>
    <col min="21" max="21" width="11.83203125" style="355" customWidth="1"/>
    <col min="22" max="22" width="8.83203125" style="355"/>
    <col min="23" max="23" width="7.1640625" style="355" customWidth="1"/>
    <col min="24" max="24" width="8.83203125" style="355"/>
    <col min="25" max="25" width="4.83203125" style="355" customWidth="1"/>
    <col min="26" max="26" width="2.5" style="355" customWidth="1"/>
    <col min="27" max="16384" width="8.83203125" style="355"/>
  </cols>
  <sheetData>
    <row r="1" spans="2:26" ht="13" thickBot="1"/>
    <row r="2" spans="2:26" ht="100.5" customHeight="1">
      <c r="B2" s="356"/>
      <c r="C2" s="357"/>
      <c r="D2" s="357"/>
      <c r="E2" s="380"/>
      <c r="F2" s="380"/>
      <c r="G2" s="380"/>
      <c r="H2" s="380"/>
      <c r="I2" s="380"/>
      <c r="J2" s="380"/>
      <c r="K2" s="380"/>
      <c r="L2" s="357"/>
      <c r="M2" s="357"/>
      <c r="N2" s="357"/>
      <c r="O2" s="357"/>
      <c r="P2" s="357"/>
      <c r="Q2" s="357"/>
      <c r="R2" s="357"/>
      <c r="S2" s="357"/>
      <c r="T2" s="357"/>
      <c r="U2" s="357"/>
      <c r="V2" s="357"/>
      <c r="W2" s="357"/>
      <c r="X2" s="382" t="s">
        <v>262</v>
      </c>
      <c r="Y2" s="357"/>
      <c r="Z2" s="358"/>
    </row>
    <row r="3" spans="2:26" ht="13" thickBot="1">
      <c r="B3" s="362"/>
      <c r="C3" s="381"/>
      <c r="D3" s="381"/>
      <c r="E3" s="381"/>
      <c r="F3" s="381"/>
      <c r="G3" s="381"/>
      <c r="H3" s="381"/>
      <c r="I3" s="381"/>
      <c r="J3" s="381"/>
      <c r="K3" s="381"/>
      <c r="L3" s="381"/>
      <c r="M3" s="381"/>
      <c r="N3" s="381"/>
      <c r="O3" s="381"/>
      <c r="P3" s="381"/>
      <c r="Q3" s="381"/>
      <c r="R3" s="381"/>
      <c r="S3" s="381"/>
      <c r="T3" s="381"/>
      <c r="U3" s="381"/>
      <c r="V3" s="381"/>
      <c r="W3" s="381"/>
      <c r="X3" s="381"/>
      <c r="Y3" s="381"/>
      <c r="Z3" s="364"/>
    </row>
    <row r="4" spans="2:26" ht="13" thickBot="1">
      <c r="B4" s="362"/>
      <c r="C4" s="368"/>
      <c r="D4" s="369"/>
      <c r="E4" s="369"/>
      <c r="F4" s="369"/>
      <c r="G4" s="369"/>
      <c r="H4" s="369"/>
      <c r="I4" s="369"/>
      <c r="J4" s="369"/>
      <c r="K4" s="369"/>
      <c r="L4" s="369"/>
      <c r="M4" s="370"/>
      <c r="N4" s="363"/>
      <c r="O4" s="368"/>
      <c r="P4" s="369"/>
      <c r="Q4" s="369"/>
      <c r="R4" s="369"/>
      <c r="S4" s="369"/>
      <c r="T4" s="369"/>
      <c r="U4" s="369"/>
      <c r="V4" s="369"/>
      <c r="W4" s="369"/>
      <c r="X4" s="369"/>
      <c r="Y4" s="370"/>
      <c r="Z4" s="364"/>
    </row>
    <row r="5" spans="2:26" s="359" customFormat="1" ht="25" thickBot="1">
      <c r="B5" s="360"/>
      <c r="C5" s="371"/>
      <c r="D5" s="782" t="s">
        <v>259</v>
      </c>
      <c r="E5" s="783"/>
      <c r="F5" s="783"/>
      <c r="G5" s="783"/>
      <c r="H5" s="783"/>
      <c r="I5" s="783"/>
      <c r="J5" s="783"/>
      <c r="K5" s="783"/>
      <c r="L5" s="784"/>
      <c r="M5" s="372"/>
      <c r="N5" s="379"/>
      <c r="O5" s="371"/>
      <c r="P5" s="782" t="s">
        <v>260</v>
      </c>
      <c r="Q5" s="783"/>
      <c r="R5" s="783"/>
      <c r="S5" s="783"/>
      <c r="T5" s="783"/>
      <c r="U5" s="783"/>
      <c r="V5" s="783"/>
      <c r="W5" s="783"/>
      <c r="X5" s="784"/>
      <c r="Y5" s="372"/>
      <c r="Z5" s="361"/>
    </row>
    <row r="6" spans="2:26">
      <c r="B6" s="362"/>
      <c r="C6" s="373"/>
      <c r="D6" s="374"/>
      <c r="E6" s="374"/>
      <c r="F6" s="374"/>
      <c r="G6" s="374"/>
      <c r="H6" s="374"/>
      <c r="I6" s="374"/>
      <c r="J6" s="374"/>
      <c r="K6" s="374"/>
      <c r="L6" s="374"/>
      <c r="M6" s="375"/>
      <c r="N6" s="363"/>
      <c r="O6" s="373"/>
      <c r="P6" s="374"/>
      <c r="Q6" s="374"/>
      <c r="R6" s="374"/>
      <c r="S6" s="374"/>
      <c r="T6" s="374"/>
      <c r="U6" s="374"/>
      <c r="V6" s="374"/>
      <c r="W6" s="374"/>
      <c r="X6" s="374"/>
      <c r="Y6" s="375"/>
      <c r="Z6" s="364"/>
    </row>
    <row r="7" spans="2:26">
      <c r="B7" s="362"/>
      <c r="C7" s="373"/>
      <c r="D7" s="374"/>
      <c r="E7" s="374"/>
      <c r="F7" s="374"/>
      <c r="G7" s="374"/>
      <c r="H7" s="374"/>
      <c r="I7" s="374"/>
      <c r="J7" s="374"/>
      <c r="K7" s="374"/>
      <c r="L7" s="374"/>
      <c r="M7" s="375"/>
      <c r="N7" s="363"/>
      <c r="O7" s="373"/>
      <c r="P7" s="374"/>
      <c r="Q7" s="374"/>
      <c r="R7" s="374"/>
      <c r="S7" s="374"/>
      <c r="T7" s="374"/>
      <c r="U7" s="374"/>
      <c r="V7" s="374"/>
      <c r="W7" s="374"/>
      <c r="X7" s="374"/>
      <c r="Y7" s="375"/>
      <c r="Z7" s="364"/>
    </row>
    <row r="8" spans="2:26">
      <c r="B8" s="362"/>
      <c r="C8" s="373"/>
      <c r="D8" s="374"/>
      <c r="E8" s="374"/>
      <c r="F8" s="374"/>
      <c r="G8" s="374"/>
      <c r="H8" s="374"/>
      <c r="I8" s="374"/>
      <c r="J8" s="374"/>
      <c r="K8" s="374"/>
      <c r="L8" s="374"/>
      <c r="M8" s="375"/>
      <c r="N8" s="363"/>
      <c r="O8" s="373"/>
      <c r="P8" s="374"/>
      <c r="Q8" s="374"/>
      <c r="R8" s="374"/>
      <c r="S8" s="374"/>
      <c r="T8" s="374"/>
      <c r="U8" s="374"/>
      <c r="V8" s="374"/>
      <c r="W8" s="374"/>
      <c r="X8" s="374"/>
      <c r="Y8" s="375"/>
      <c r="Z8" s="364"/>
    </row>
    <row r="9" spans="2:26">
      <c r="B9" s="362"/>
      <c r="C9" s="373"/>
      <c r="D9" s="374"/>
      <c r="E9" s="374"/>
      <c r="F9" s="374"/>
      <c r="G9" s="374"/>
      <c r="H9" s="374"/>
      <c r="I9" s="374"/>
      <c r="J9" s="374"/>
      <c r="K9" s="374"/>
      <c r="L9" s="374"/>
      <c r="M9" s="375"/>
      <c r="N9" s="363"/>
      <c r="O9" s="373"/>
      <c r="P9" s="374"/>
      <c r="Q9" s="374"/>
      <c r="R9" s="374"/>
      <c r="S9" s="374"/>
      <c r="T9" s="374"/>
      <c r="U9" s="374"/>
      <c r="V9" s="374"/>
      <c r="W9" s="374"/>
      <c r="X9" s="374"/>
      <c r="Y9" s="375"/>
      <c r="Z9" s="364"/>
    </row>
    <row r="10" spans="2:26">
      <c r="B10" s="362"/>
      <c r="C10" s="373"/>
      <c r="D10" s="374"/>
      <c r="E10" s="374"/>
      <c r="F10" s="374"/>
      <c r="G10" s="374"/>
      <c r="H10" s="374"/>
      <c r="I10" s="374"/>
      <c r="J10" s="374"/>
      <c r="K10" s="374"/>
      <c r="L10" s="374"/>
      <c r="M10" s="375"/>
      <c r="N10" s="363"/>
      <c r="O10" s="373"/>
      <c r="P10" s="374"/>
      <c r="Q10" s="374"/>
      <c r="R10" s="374"/>
      <c r="S10" s="374"/>
      <c r="T10" s="374"/>
      <c r="U10" s="374"/>
      <c r="V10" s="374"/>
      <c r="W10" s="374"/>
      <c r="X10" s="374"/>
      <c r="Y10" s="375"/>
      <c r="Z10" s="364"/>
    </row>
    <row r="11" spans="2:26">
      <c r="B11" s="362"/>
      <c r="C11" s="373"/>
      <c r="D11" s="374"/>
      <c r="E11" s="374"/>
      <c r="F11" s="374"/>
      <c r="G11" s="374"/>
      <c r="H11" s="374"/>
      <c r="I11" s="374"/>
      <c r="J11" s="374"/>
      <c r="K11" s="374"/>
      <c r="L11" s="374"/>
      <c r="M11" s="375"/>
      <c r="N11" s="363"/>
      <c r="O11" s="373"/>
      <c r="P11" s="374"/>
      <c r="Q11" s="374"/>
      <c r="R11" s="374"/>
      <c r="S11" s="374"/>
      <c r="T11" s="374"/>
      <c r="U11" s="374"/>
      <c r="V11" s="374"/>
      <c r="W11" s="374"/>
      <c r="X11" s="374"/>
      <c r="Y11" s="375"/>
      <c r="Z11" s="364"/>
    </row>
    <row r="12" spans="2:26">
      <c r="B12" s="362"/>
      <c r="C12" s="373"/>
      <c r="D12" s="374"/>
      <c r="E12" s="374"/>
      <c r="F12" s="374"/>
      <c r="G12" s="374"/>
      <c r="H12" s="374"/>
      <c r="I12" s="374"/>
      <c r="J12" s="374"/>
      <c r="K12" s="374"/>
      <c r="L12" s="374"/>
      <c r="M12" s="375"/>
      <c r="N12" s="363"/>
      <c r="O12" s="373"/>
      <c r="P12" s="374"/>
      <c r="Q12" s="374"/>
      <c r="R12" s="374"/>
      <c r="S12" s="374"/>
      <c r="T12" s="374"/>
      <c r="U12" s="374"/>
      <c r="V12" s="374"/>
      <c r="W12" s="374"/>
      <c r="X12" s="374"/>
      <c r="Y12" s="375"/>
      <c r="Z12" s="364"/>
    </row>
    <row r="13" spans="2:26">
      <c r="B13" s="362"/>
      <c r="C13" s="373"/>
      <c r="D13" s="374"/>
      <c r="E13" s="374"/>
      <c r="F13" s="374"/>
      <c r="G13" s="374"/>
      <c r="H13" s="374"/>
      <c r="I13" s="374"/>
      <c r="J13" s="374"/>
      <c r="K13" s="374"/>
      <c r="L13" s="374"/>
      <c r="M13" s="375"/>
      <c r="N13" s="363"/>
      <c r="O13" s="373"/>
      <c r="P13" s="374"/>
      <c r="Q13" s="374"/>
      <c r="R13" s="374"/>
      <c r="S13" s="374"/>
      <c r="T13" s="374"/>
      <c r="U13" s="374"/>
      <c r="V13" s="374"/>
      <c r="W13" s="374"/>
      <c r="X13" s="374"/>
      <c r="Y13" s="375"/>
      <c r="Z13" s="364"/>
    </row>
    <row r="14" spans="2:26">
      <c r="B14" s="362"/>
      <c r="C14" s="373"/>
      <c r="D14" s="374"/>
      <c r="E14" s="374"/>
      <c r="F14" s="374"/>
      <c r="G14" s="374"/>
      <c r="H14" s="374"/>
      <c r="I14" s="374"/>
      <c r="J14" s="374"/>
      <c r="K14" s="374"/>
      <c r="L14" s="374"/>
      <c r="M14" s="375"/>
      <c r="N14" s="363"/>
      <c r="O14" s="373"/>
      <c r="P14" s="374"/>
      <c r="Q14" s="374"/>
      <c r="R14" s="374"/>
      <c r="S14" s="374"/>
      <c r="T14" s="374"/>
      <c r="U14" s="374"/>
      <c r="V14" s="374"/>
      <c r="W14" s="374"/>
      <c r="X14" s="374"/>
      <c r="Y14" s="375"/>
      <c r="Z14" s="364"/>
    </row>
    <row r="15" spans="2:26">
      <c r="B15" s="362"/>
      <c r="C15" s="373"/>
      <c r="D15" s="374"/>
      <c r="E15" s="374"/>
      <c r="F15" s="374"/>
      <c r="G15" s="374"/>
      <c r="H15" s="374"/>
      <c r="I15" s="374"/>
      <c r="J15" s="374"/>
      <c r="K15" s="374"/>
      <c r="L15" s="374"/>
      <c r="M15" s="375"/>
      <c r="N15" s="363"/>
      <c r="O15" s="373"/>
      <c r="P15" s="374"/>
      <c r="Q15" s="374"/>
      <c r="R15" s="374"/>
      <c r="S15" s="374"/>
      <c r="T15" s="374"/>
      <c r="U15" s="374"/>
      <c r="V15" s="374"/>
      <c r="W15" s="374"/>
      <c r="X15" s="374"/>
      <c r="Y15" s="375"/>
      <c r="Z15" s="364"/>
    </row>
    <row r="16" spans="2:26">
      <c r="B16" s="362"/>
      <c r="C16" s="373"/>
      <c r="D16" s="374"/>
      <c r="E16" s="374"/>
      <c r="F16" s="374"/>
      <c r="G16" s="374"/>
      <c r="H16" s="374"/>
      <c r="I16" s="374"/>
      <c r="J16" s="374"/>
      <c r="K16" s="374"/>
      <c r="L16" s="374"/>
      <c r="M16" s="375"/>
      <c r="N16" s="363"/>
      <c r="O16" s="373"/>
      <c r="P16" s="374"/>
      <c r="Q16" s="374"/>
      <c r="R16" s="374"/>
      <c r="S16" s="374"/>
      <c r="T16" s="374"/>
      <c r="U16" s="374"/>
      <c r="V16" s="374"/>
      <c r="W16" s="374"/>
      <c r="X16" s="374"/>
      <c r="Y16" s="375"/>
      <c r="Z16" s="364"/>
    </row>
    <row r="17" spans="2:26">
      <c r="B17" s="362"/>
      <c r="C17" s="373"/>
      <c r="D17" s="374"/>
      <c r="E17" s="374"/>
      <c r="F17" s="374"/>
      <c r="G17" s="374"/>
      <c r="H17" s="374"/>
      <c r="I17" s="374"/>
      <c r="J17" s="374"/>
      <c r="K17" s="374"/>
      <c r="L17" s="374"/>
      <c r="M17" s="375"/>
      <c r="N17" s="363"/>
      <c r="O17" s="373"/>
      <c r="P17" s="374"/>
      <c r="Q17" s="374"/>
      <c r="R17" s="374"/>
      <c r="S17" s="374"/>
      <c r="T17" s="374"/>
      <c r="U17" s="374"/>
      <c r="V17" s="374"/>
      <c r="W17" s="374"/>
      <c r="X17" s="374"/>
      <c r="Y17" s="375"/>
      <c r="Z17" s="364"/>
    </row>
    <row r="18" spans="2:26">
      <c r="B18" s="362"/>
      <c r="C18" s="373"/>
      <c r="D18" s="374"/>
      <c r="E18" s="374"/>
      <c r="F18" s="374"/>
      <c r="G18" s="374"/>
      <c r="H18" s="374"/>
      <c r="I18" s="374"/>
      <c r="J18" s="374"/>
      <c r="K18" s="374"/>
      <c r="L18" s="374"/>
      <c r="M18" s="375"/>
      <c r="N18" s="363"/>
      <c r="O18" s="373"/>
      <c r="P18" s="374"/>
      <c r="Q18" s="374"/>
      <c r="R18" s="374"/>
      <c r="S18" s="374"/>
      <c r="T18" s="374"/>
      <c r="U18" s="374"/>
      <c r="V18" s="374"/>
      <c r="W18" s="374"/>
      <c r="X18" s="374"/>
      <c r="Y18" s="375"/>
      <c r="Z18" s="364"/>
    </row>
    <row r="19" spans="2:26">
      <c r="B19" s="362"/>
      <c r="C19" s="373"/>
      <c r="D19" s="374"/>
      <c r="E19" s="374"/>
      <c r="F19" s="374"/>
      <c r="G19" s="374"/>
      <c r="H19" s="374"/>
      <c r="I19" s="374"/>
      <c r="J19" s="374"/>
      <c r="K19" s="374"/>
      <c r="L19" s="374"/>
      <c r="M19" s="375"/>
      <c r="N19" s="363"/>
      <c r="O19" s="373"/>
      <c r="P19" s="374"/>
      <c r="Q19" s="374"/>
      <c r="R19" s="374"/>
      <c r="S19" s="374"/>
      <c r="T19" s="374"/>
      <c r="U19" s="374"/>
      <c r="V19" s="374"/>
      <c r="W19" s="374"/>
      <c r="X19" s="374"/>
      <c r="Y19" s="375"/>
      <c r="Z19" s="364"/>
    </row>
    <row r="20" spans="2:26">
      <c r="B20" s="362"/>
      <c r="C20" s="373"/>
      <c r="D20" s="374"/>
      <c r="E20" s="374"/>
      <c r="F20" s="374"/>
      <c r="G20" s="374"/>
      <c r="H20" s="374"/>
      <c r="I20" s="374"/>
      <c r="J20" s="374"/>
      <c r="K20" s="374"/>
      <c r="L20" s="374"/>
      <c r="M20" s="375"/>
      <c r="N20" s="363"/>
      <c r="O20" s="373"/>
      <c r="P20" s="374"/>
      <c r="Q20" s="374"/>
      <c r="R20" s="374"/>
      <c r="S20" s="374"/>
      <c r="T20" s="374"/>
      <c r="U20" s="374"/>
      <c r="V20" s="374"/>
      <c r="W20" s="374"/>
      <c r="X20" s="374"/>
      <c r="Y20" s="375"/>
      <c r="Z20" s="364"/>
    </row>
    <row r="21" spans="2:26">
      <c r="B21" s="362"/>
      <c r="C21" s="373"/>
      <c r="D21" s="374"/>
      <c r="E21" s="374"/>
      <c r="F21" s="374"/>
      <c r="G21" s="374"/>
      <c r="H21" s="374"/>
      <c r="I21" s="374"/>
      <c r="J21" s="374"/>
      <c r="K21" s="374"/>
      <c r="L21" s="374"/>
      <c r="M21" s="375"/>
      <c r="N21" s="363"/>
      <c r="O21" s="373"/>
      <c r="P21" s="374"/>
      <c r="Q21" s="374"/>
      <c r="R21" s="374"/>
      <c r="S21" s="374"/>
      <c r="T21" s="374"/>
      <c r="U21" s="374"/>
      <c r="V21" s="374"/>
      <c r="W21" s="374"/>
      <c r="X21" s="374"/>
      <c r="Y21" s="375"/>
      <c r="Z21" s="364"/>
    </row>
    <row r="22" spans="2:26">
      <c r="B22" s="362"/>
      <c r="C22" s="373"/>
      <c r="D22" s="374"/>
      <c r="E22" s="374"/>
      <c r="F22" s="374"/>
      <c r="G22" s="374"/>
      <c r="H22" s="374"/>
      <c r="I22" s="374"/>
      <c r="J22" s="374"/>
      <c r="K22" s="374"/>
      <c r="L22" s="374"/>
      <c r="M22" s="375"/>
      <c r="N22" s="363"/>
      <c r="O22" s="373"/>
      <c r="P22" s="374"/>
      <c r="Q22" s="374"/>
      <c r="R22" s="374"/>
      <c r="S22" s="374"/>
      <c r="T22" s="374"/>
      <c r="U22" s="374"/>
      <c r="V22" s="374"/>
      <c r="W22" s="374"/>
      <c r="X22" s="374"/>
      <c r="Y22" s="375"/>
      <c r="Z22" s="364"/>
    </row>
    <row r="23" spans="2:26">
      <c r="B23" s="362"/>
      <c r="C23" s="373"/>
      <c r="D23" s="374"/>
      <c r="E23" s="374"/>
      <c r="F23" s="374"/>
      <c r="G23" s="374"/>
      <c r="H23" s="374"/>
      <c r="I23" s="374"/>
      <c r="J23" s="374"/>
      <c r="K23" s="374"/>
      <c r="L23" s="374"/>
      <c r="M23" s="375"/>
      <c r="N23" s="363"/>
      <c r="O23" s="373"/>
      <c r="P23" s="374"/>
      <c r="Q23" s="374"/>
      <c r="R23" s="374"/>
      <c r="S23" s="374"/>
      <c r="T23" s="374"/>
      <c r="U23" s="374"/>
      <c r="V23" s="374"/>
      <c r="W23" s="374"/>
      <c r="X23" s="374"/>
      <c r="Y23" s="375"/>
      <c r="Z23" s="364"/>
    </row>
    <row r="24" spans="2:26">
      <c r="B24" s="362"/>
      <c r="C24" s="373"/>
      <c r="D24" s="374"/>
      <c r="E24" s="374"/>
      <c r="F24" s="374"/>
      <c r="G24" s="374"/>
      <c r="H24" s="374"/>
      <c r="I24" s="374"/>
      <c r="J24" s="374"/>
      <c r="K24" s="374"/>
      <c r="L24" s="374"/>
      <c r="M24" s="375"/>
      <c r="N24" s="363"/>
      <c r="O24" s="373"/>
      <c r="P24" s="374"/>
      <c r="Q24" s="374"/>
      <c r="R24" s="374"/>
      <c r="S24" s="374"/>
      <c r="T24" s="374"/>
      <c r="U24" s="374"/>
      <c r="V24" s="374"/>
      <c r="W24" s="374"/>
      <c r="X24" s="374"/>
      <c r="Y24" s="375"/>
      <c r="Z24" s="364"/>
    </row>
    <row r="25" spans="2:26">
      <c r="B25" s="362"/>
      <c r="C25" s="373"/>
      <c r="D25" s="374"/>
      <c r="E25" s="374"/>
      <c r="F25" s="374"/>
      <c r="G25" s="374"/>
      <c r="H25" s="374"/>
      <c r="I25" s="374"/>
      <c r="J25" s="374"/>
      <c r="K25" s="374"/>
      <c r="L25" s="374"/>
      <c r="M25" s="375"/>
      <c r="N25" s="363"/>
      <c r="O25" s="373"/>
      <c r="P25" s="374"/>
      <c r="Q25" s="374"/>
      <c r="R25" s="374"/>
      <c r="S25" s="374"/>
      <c r="T25" s="374"/>
      <c r="U25" s="374"/>
      <c r="V25" s="374"/>
      <c r="W25" s="374"/>
      <c r="X25" s="374"/>
      <c r="Y25" s="375"/>
      <c r="Z25" s="364"/>
    </row>
    <row r="26" spans="2:26">
      <c r="B26" s="362"/>
      <c r="C26" s="373"/>
      <c r="D26" s="374"/>
      <c r="E26" s="374"/>
      <c r="F26" s="374"/>
      <c r="G26" s="374"/>
      <c r="H26" s="374"/>
      <c r="I26" s="374"/>
      <c r="J26" s="374"/>
      <c r="K26" s="374"/>
      <c r="L26" s="374"/>
      <c r="M26" s="375"/>
      <c r="N26" s="363"/>
      <c r="O26" s="373"/>
      <c r="P26" s="374"/>
      <c r="Q26" s="374"/>
      <c r="R26" s="374"/>
      <c r="S26" s="374"/>
      <c r="T26" s="374"/>
      <c r="U26" s="374"/>
      <c r="V26" s="374"/>
      <c r="W26" s="374"/>
      <c r="X26" s="374"/>
      <c r="Y26" s="375"/>
      <c r="Z26" s="364"/>
    </row>
    <row r="27" spans="2:26">
      <c r="B27" s="362"/>
      <c r="C27" s="373"/>
      <c r="D27" s="374"/>
      <c r="E27" s="374"/>
      <c r="F27" s="374"/>
      <c r="G27" s="374"/>
      <c r="H27" s="374"/>
      <c r="I27" s="374"/>
      <c r="J27" s="374"/>
      <c r="K27" s="374"/>
      <c r="L27" s="374"/>
      <c r="M27" s="375"/>
      <c r="N27" s="363"/>
      <c r="O27" s="373"/>
      <c r="P27" s="374"/>
      <c r="Q27" s="374"/>
      <c r="R27" s="374"/>
      <c r="S27" s="374"/>
      <c r="T27" s="374"/>
      <c r="U27" s="374"/>
      <c r="V27" s="374"/>
      <c r="W27" s="374"/>
      <c r="X27" s="374"/>
      <c r="Y27" s="375"/>
      <c r="Z27" s="364"/>
    </row>
    <row r="28" spans="2:26">
      <c r="B28" s="362"/>
      <c r="C28" s="373"/>
      <c r="D28" s="374"/>
      <c r="E28" s="374"/>
      <c r="F28" s="374"/>
      <c r="G28" s="374"/>
      <c r="H28" s="374"/>
      <c r="I28" s="374"/>
      <c r="J28" s="374"/>
      <c r="K28" s="374"/>
      <c r="L28" s="374"/>
      <c r="M28" s="375"/>
      <c r="N28" s="363"/>
      <c r="O28" s="373"/>
      <c r="P28" s="374"/>
      <c r="Q28" s="374"/>
      <c r="R28" s="374"/>
      <c r="S28" s="374"/>
      <c r="T28" s="374"/>
      <c r="U28" s="374"/>
      <c r="V28" s="374"/>
      <c r="W28" s="374"/>
      <c r="X28" s="374"/>
      <c r="Y28" s="375"/>
      <c r="Z28" s="364"/>
    </row>
    <row r="29" spans="2:26">
      <c r="B29" s="362"/>
      <c r="C29" s="373"/>
      <c r="D29" s="374"/>
      <c r="E29" s="374"/>
      <c r="F29" s="374"/>
      <c r="G29" s="374"/>
      <c r="H29" s="374"/>
      <c r="I29" s="374"/>
      <c r="J29" s="374"/>
      <c r="K29" s="374"/>
      <c r="L29" s="374"/>
      <c r="M29" s="375"/>
      <c r="N29" s="363"/>
      <c r="O29" s="373"/>
      <c r="P29" s="374"/>
      <c r="Q29" s="374"/>
      <c r="R29" s="374"/>
      <c r="S29" s="374"/>
      <c r="T29" s="374"/>
      <c r="U29" s="374"/>
      <c r="V29" s="374"/>
      <c r="W29" s="374"/>
      <c r="X29" s="374"/>
      <c r="Y29" s="375"/>
      <c r="Z29" s="364"/>
    </row>
    <row r="30" spans="2:26">
      <c r="B30" s="362"/>
      <c r="C30" s="373"/>
      <c r="D30" s="374"/>
      <c r="E30" s="374"/>
      <c r="F30" s="374"/>
      <c r="G30" s="374"/>
      <c r="H30" s="374"/>
      <c r="I30" s="374"/>
      <c r="J30" s="374"/>
      <c r="K30" s="374"/>
      <c r="L30" s="374"/>
      <c r="M30" s="375"/>
      <c r="N30" s="363"/>
      <c r="O30" s="373"/>
      <c r="P30" s="374"/>
      <c r="Q30" s="374"/>
      <c r="R30" s="374"/>
      <c r="S30" s="374"/>
      <c r="T30" s="374"/>
      <c r="U30" s="374"/>
      <c r="V30" s="374"/>
      <c r="W30" s="374"/>
      <c r="X30" s="374"/>
      <c r="Y30" s="375"/>
      <c r="Z30" s="364"/>
    </row>
    <row r="31" spans="2:26">
      <c r="B31" s="362"/>
      <c r="C31" s="373"/>
      <c r="D31" s="374"/>
      <c r="E31" s="374"/>
      <c r="F31" s="374"/>
      <c r="G31" s="374"/>
      <c r="H31" s="374"/>
      <c r="I31" s="374"/>
      <c r="J31" s="374"/>
      <c r="K31" s="374"/>
      <c r="L31" s="374"/>
      <c r="M31" s="375"/>
      <c r="N31" s="363"/>
      <c r="O31" s="373"/>
      <c r="P31" s="374"/>
      <c r="Q31" s="374"/>
      <c r="R31" s="374"/>
      <c r="S31" s="374"/>
      <c r="T31" s="374"/>
      <c r="U31" s="374"/>
      <c r="V31" s="374"/>
      <c r="W31" s="374"/>
      <c r="X31" s="374"/>
      <c r="Y31" s="375"/>
      <c r="Z31" s="364"/>
    </row>
    <row r="32" spans="2:26">
      <c r="B32" s="362"/>
      <c r="C32" s="373"/>
      <c r="D32" s="374"/>
      <c r="E32" s="374"/>
      <c r="F32" s="374"/>
      <c r="G32" s="374"/>
      <c r="H32" s="374"/>
      <c r="I32" s="374"/>
      <c r="J32" s="374"/>
      <c r="K32" s="374"/>
      <c r="L32" s="374"/>
      <c r="M32" s="375"/>
      <c r="N32" s="363"/>
      <c r="O32" s="373"/>
      <c r="P32" s="374"/>
      <c r="Q32" s="374"/>
      <c r="R32" s="374"/>
      <c r="S32" s="374"/>
      <c r="T32" s="374"/>
      <c r="U32" s="374"/>
      <c r="V32" s="374"/>
      <c r="W32" s="374"/>
      <c r="X32" s="374"/>
      <c r="Y32" s="375"/>
      <c r="Z32" s="364"/>
    </row>
    <row r="33" spans="2:26">
      <c r="B33" s="362"/>
      <c r="C33" s="373"/>
      <c r="D33" s="374"/>
      <c r="E33" s="374"/>
      <c r="F33" s="374"/>
      <c r="G33" s="374"/>
      <c r="H33" s="374"/>
      <c r="I33" s="374"/>
      <c r="J33" s="374"/>
      <c r="K33" s="374"/>
      <c r="L33" s="374"/>
      <c r="M33" s="375"/>
      <c r="N33" s="363"/>
      <c r="O33" s="373"/>
      <c r="P33" s="374"/>
      <c r="Q33" s="374"/>
      <c r="R33" s="374"/>
      <c r="S33" s="374"/>
      <c r="T33" s="374"/>
      <c r="U33" s="374"/>
      <c r="V33" s="374"/>
      <c r="W33" s="374"/>
      <c r="X33" s="374"/>
      <c r="Y33" s="375"/>
      <c r="Z33" s="364"/>
    </row>
    <row r="34" spans="2:26">
      <c r="B34" s="362"/>
      <c r="C34" s="373"/>
      <c r="D34" s="374"/>
      <c r="E34" s="374"/>
      <c r="F34" s="374"/>
      <c r="G34" s="374"/>
      <c r="H34" s="374"/>
      <c r="I34" s="374"/>
      <c r="J34" s="374"/>
      <c r="K34" s="374"/>
      <c r="L34" s="374"/>
      <c r="M34" s="375"/>
      <c r="N34" s="363"/>
      <c r="O34" s="373"/>
      <c r="P34" s="374"/>
      <c r="Q34" s="374"/>
      <c r="R34" s="374"/>
      <c r="S34" s="374"/>
      <c r="T34" s="374"/>
      <c r="U34" s="374"/>
      <c r="V34" s="374"/>
      <c r="W34" s="374"/>
      <c r="X34" s="374"/>
      <c r="Y34" s="375"/>
      <c r="Z34" s="364"/>
    </row>
    <row r="35" spans="2:26">
      <c r="B35" s="362"/>
      <c r="C35" s="373"/>
      <c r="D35" s="374"/>
      <c r="E35" s="374"/>
      <c r="F35" s="374"/>
      <c r="G35" s="374"/>
      <c r="H35" s="374"/>
      <c r="I35" s="374"/>
      <c r="J35" s="374"/>
      <c r="K35" s="374"/>
      <c r="L35" s="374"/>
      <c r="M35" s="375"/>
      <c r="N35" s="363"/>
      <c r="O35" s="373"/>
      <c r="P35" s="374"/>
      <c r="Q35" s="374"/>
      <c r="R35" s="374"/>
      <c r="S35" s="374"/>
      <c r="T35" s="374"/>
      <c r="U35" s="374"/>
      <c r="V35" s="374"/>
      <c r="W35" s="374"/>
      <c r="X35" s="374"/>
      <c r="Y35" s="375"/>
      <c r="Z35" s="364"/>
    </row>
    <row r="36" spans="2:26">
      <c r="B36" s="362"/>
      <c r="C36" s="373"/>
      <c r="D36" s="374"/>
      <c r="E36" s="374"/>
      <c r="F36" s="374"/>
      <c r="G36" s="374"/>
      <c r="H36" s="374"/>
      <c r="I36" s="374"/>
      <c r="J36" s="374"/>
      <c r="K36" s="374"/>
      <c r="L36" s="374"/>
      <c r="M36" s="375"/>
      <c r="N36" s="363"/>
      <c r="O36" s="373"/>
      <c r="P36" s="374"/>
      <c r="Q36" s="374"/>
      <c r="R36" s="374"/>
      <c r="S36" s="374"/>
      <c r="T36" s="374"/>
      <c r="U36" s="374"/>
      <c r="V36" s="374"/>
      <c r="W36" s="374"/>
      <c r="X36" s="374"/>
      <c r="Y36" s="375"/>
      <c r="Z36" s="364"/>
    </row>
    <row r="37" spans="2:26">
      <c r="B37" s="362"/>
      <c r="C37" s="373"/>
      <c r="D37" s="374"/>
      <c r="E37" s="374"/>
      <c r="F37" s="374"/>
      <c r="G37" s="374"/>
      <c r="H37" s="374"/>
      <c r="I37" s="374"/>
      <c r="J37" s="374"/>
      <c r="K37" s="374"/>
      <c r="L37" s="374"/>
      <c r="M37" s="375"/>
      <c r="N37" s="363"/>
      <c r="O37" s="373"/>
      <c r="P37" s="374"/>
      <c r="Q37" s="374"/>
      <c r="R37" s="374"/>
      <c r="S37" s="374"/>
      <c r="T37" s="374"/>
      <c r="U37" s="374"/>
      <c r="V37" s="374"/>
      <c r="W37" s="374"/>
      <c r="X37" s="374"/>
      <c r="Y37" s="375"/>
      <c r="Z37" s="364"/>
    </row>
    <row r="38" spans="2:26">
      <c r="B38" s="362"/>
      <c r="C38" s="373"/>
      <c r="D38" s="374"/>
      <c r="E38" s="374"/>
      <c r="F38" s="374"/>
      <c r="G38" s="374"/>
      <c r="H38" s="374"/>
      <c r="I38" s="374"/>
      <c r="J38" s="374"/>
      <c r="K38" s="374"/>
      <c r="L38" s="374"/>
      <c r="M38" s="375"/>
      <c r="N38" s="363"/>
      <c r="O38" s="373"/>
      <c r="P38" s="374"/>
      <c r="Q38" s="374"/>
      <c r="R38" s="374"/>
      <c r="S38" s="374"/>
      <c r="T38" s="374"/>
      <c r="U38" s="374"/>
      <c r="V38" s="374"/>
      <c r="W38" s="374"/>
      <c r="X38" s="374"/>
      <c r="Y38" s="375"/>
      <c r="Z38" s="364"/>
    </row>
    <row r="39" spans="2:26" ht="13" thickBot="1">
      <c r="B39" s="362"/>
      <c r="C39" s="376"/>
      <c r="D39" s="377"/>
      <c r="E39" s="377"/>
      <c r="F39" s="377"/>
      <c r="G39" s="377"/>
      <c r="H39" s="377"/>
      <c r="I39" s="377"/>
      <c r="J39" s="377"/>
      <c r="K39" s="377"/>
      <c r="L39" s="377"/>
      <c r="M39" s="378"/>
      <c r="N39" s="363"/>
      <c r="O39" s="376"/>
      <c r="P39" s="377"/>
      <c r="Q39" s="377"/>
      <c r="R39" s="377"/>
      <c r="S39" s="377"/>
      <c r="T39" s="377"/>
      <c r="U39" s="377"/>
      <c r="V39" s="377"/>
      <c r="W39" s="377"/>
      <c r="X39" s="377"/>
      <c r="Y39" s="378"/>
      <c r="Z39" s="364"/>
    </row>
    <row r="40" spans="2:26">
      <c r="B40" s="362"/>
      <c r="C40" s="363"/>
      <c r="D40" s="363"/>
      <c r="E40" s="363"/>
      <c r="F40" s="363"/>
      <c r="G40" s="363"/>
      <c r="H40" s="363"/>
      <c r="I40" s="363"/>
      <c r="J40" s="363"/>
      <c r="K40" s="363"/>
      <c r="L40" s="363"/>
      <c r="M40" s="363"/>
      <c r="N40" s="363"/>
      <c r="O40" s="363"/>
      <c r="P40" s="363"/>
      <c r="Q40" s="363"/>
      <c r="R40" s="363"/>
      <c r="S40" s="363"/>
      <c r="T40" s="363"/>
      <c r="U40" s="363"/>
      <c r="V40" s="363"/>
      <c r="W40" s="363"/>
      <c r="X40" s="363"/>
      <c r="Y40" s="363"/>
      <c r="Z40" s="364"/>
    </row>
    <row r="41" spans="2:26" ht="13" thickBot="1">
      <c r="B41" s="362"/>
      <c r="C41" s="363"/>
      <c r="D41" s="363"/>
      <c r="E41" s="363"/>
      <c r="F41" s="363"/>
      <c r="G41" s="363"/>
      <c r="H41" s="363"/>
      <c r="I41" s="363"/>
      <c r="J41" s="363"/>
      <c r="K41" s="363"/>
      <c r="L41" s="363"/>
      <c r="M41" s="363"/>
      <c r="N41" s="363"/>
      <c r="O41" s="363"/>
      <c r="P41" s="363"/>
      <c r="Q41" s="363"/>
      <c r="R41" s="363"/>
      <c r="S41" s="363"/>
      <c r="T41" s="363"/>
      <c r="U41" s="363"/>
      <c r="V41" s="363"/>
      <c r="W41" s="363"/>
      <c r="X41" s="363"/>
      <c r="Y41" s="363"/>
      <c r="Z41" s="364"/>
    </row>
    <row r="42" spans="2:26" ht="13" thickBot="1">
      <c r="B42" s="362"/>
      <c r="C42" s="368"/>
      <c r="D42" s="369"/>
      <c r="E42" s="369"/>
      <c r="F42" s="369"/>
      <c r="G42" s="369"/>
      <c r="H42" s="369"/>
      <c r="I42" s="369"/>
      <c r="J42" s="369"/>
      <c r="K42" s="369"/>
      <c r="L42" s="369"/>
      <c r="M42" s="370"/>
      <c r="N42" s="363"/>
      <c r="O42" s="363"/>
      <c r="P42" s="383"/>
      <c r="Q42" s="384"/>
      <c r="R42" s="384"/>
      <c r="S42" s="384"/>
      <c r="T42" s="384"/>
      <c r="U42" s="384"/>
      <c r="V42" s="384"/>
      <c r="W42" s="384"/>
      <c r="X42" s="385"/>
      <c r="Y42" s="363"/>
      <c r="Z42" s="364"/>
    </row>
    <row r="43" spans="2:26" ht="25" thickBot="1">
      <c r="B43" s="362"/>
      <c r="C43" s="371"/>
      <c r="D43" s="782" t="s">
        <v>261</v>
      </c>
      <c r="E43" s="783"/>
      <c r="F43" s="783"/>
      <c r="G43" s="783"/>
      <c r="H43" s="783"/>
      <c r="I43" s="783"/>
      <c r="J43" s="783"/>
      <c r="K43" s="783"/>
      <c r="L43" s="784"/>
      <c r="M43" s="372"/>
      <c r="N43" s="363"/>
      <c r="O43" s="363"/>
      <c r="P43" s="782" t="s">
        <v>282</v>
      </c>
      <c r="Q43" s="783"/>
      <c r="R43" s="783"/>
      <c r="S43" s="783"/>
      <c r="T43" s="783"/>
      <c r="U43" s="783"/>
      <c r="V43" s="783"/>
      <c r="W43" s="783"/>
      <c r="X43" s="784"/>
      <c r="Y43" s="363"/>
      <c r="Z43" s="364"/>
    </row>
    <row r="44" spans="2:26">
      <c r="B44" s="362"/>
      <c r="C44" s="373"/>
      <c r="D44" s="374"/>
      <c r="E44" s="374"/>
      <c r="F44" s="374"/>
      <c r="G44" s="374"/>
      <c r="H44" s="374"/>
      <c r="I44" s="374"/>
      <c r="J44" s="374"/>
      <c r="K44" s="374"/>
      <c r="L44" s="374"/>
      <c r="M44" s="375"/>
      <c r="N44" s="363"/>
      <c r="O44" s="363"/>
      <c r="P44" s="386"/>
      <c r="Q44" s="387"/>
      <c r="R44" s="387"/>
      <c r="S44" s="387"/>
      <c r="T44" s="387"/>
      <c r="U44" s="387"/>
      <c r="V44" s="387"/>
      <c r="W44" s="387"/>
      <c r="X44" s="388"/>
      <c r="Y44" s="363"/>
      <c r="Z44" s="364"/>
    </row>
    <row r="45" spans="2:26">
      <c r="B45" s="362"/>
      <c r="C45" s="373"/>
      <c r="D45" s="374"/>
      <c r="E45" s="374"/>
      <c r="F45" s="374"/>
      <c r="G45" s="374"/>
      <c r="H45" s="374"/>
      <c r="I45" s="374"/>
      <c r="J45" s="374"/>
      <c r="K45" s="374"/>
      <c r="L45" s="374"/>
      <c r="M45" s="375"/>
      <c r="N45" s="363"/>
      <c r="O45" s="363"/>
      <c r="P45" s="386"/>
      <c r="Q45" s="389"/>
      <c r="R45" s="389"/>
      <c r="S45" s="389"/>
      <c r="T45" s="390" t="s">
        <v>263</v>
      </c>
      <c r="U45" s="561">
        <f>Dashboard!$O$11</f>
        <v>21951.906250878743</v>
      </c>
      <c r="V45" s="389"/>
      <c r="W45" s="387"/>
      <c r="X45" s="388"/>
      <c r="Y45" s="363"/>
      <c r="Z45" s="364"/>
    </row>
    <row r="46" spans="2:26">
      <c r="B46" s="362"/>
      <c r="C46" s="373"/>
      <c r="D46" s="374"/>
      <c r="E46" s="374"/>
      <c r="F46" s="374"/>
      <c r="G46" s="374"/>
      <c r="H46" s="374"/>
      <c r="I46" s="374"/>
      <c r="J46" s="374"/>
      <c r="K46" s="374"/>
      <c r="L46" s="374"/>
      <c r="M46" s="375"/>
      <c r="N46" s="363"/>
      <c r="O46" s="363"/>
      <c r="P46" s="386"/>
      <c r="Q46" s="389"/>
      <c r="R46" s="389"/>
      <c r="S46" s="389"/>
      <c r="T46" s="390" t="s">
        <v>264</v>
      </c>
      <c r="U46" s="562">
        <f>Dashboard!$L$11</f>
        <v>3.2052698459749811</v>
      </c>
      <c r="V46" s="389"/>
      <c r="W46" s="387"/>
      <c r="X46" s="388"/>
      <c r="Y46" s="363"/>
      <c r="Z46" s="364"/>
    </row>
    <row r="47" spans="2:26">
      <c r="B47" s="362"/>
      <c r="C47" s="373"/>
      <c r="D47" s="374"/>
      <c r="E47" s="374"/>
      <c r="F47" s="374"/>
      <c r="G47" s="374"/>
      <c r="H47" s="374"/>
      <c r="I47" s="374"/>
      <c r="J47" s="374"/>
      <c r="K47" s="374"/>
      <c r="L47" s="374"/>
      <c r="M47" s="375"/>
      <c r="N47" s="363"/>
      <c r="O47" s="363"/>
      <c r="P47" s="386"/>
      <c r="Q47" s="389"/>
      <c r="R47" s="389"/>
      <c r="S47" s="389"/>
      <c r="T47" s="390" t="s">
        <v>265</v>
      </c>
      <c r="U47" s="562">
        <f>Dashboard!$R$11</f>
        <v>444.68007384491517</v>
      </c>
      <c r="V47" s="389"/>
      <c r="W47" s="387"/>
      <c r="X47" s="388"/>
      <c r="Y47" s="363"/>
      <c r="Z47" s="364"/>
    </row>
    <row r="48" spans="2:26">
      <c r="B48" s="362"/>
      <c r="C48" s="373"/>
      <c r="D48" s="374"/>
      <c r="E48" s="374"/>
      <c r="F48" s="374"/>
      <c r="G48" s="374"/>
      <c r="H48" s="374"/>
      <c r="I48" s="374"/>
      <c r="J48" s="374"/>
      <c r="K48" s="374"/>
      <c r="L48" s="374"/>
      <c r="M48" s="375"/>
      <c r="N48" s="363"/>
      <c r="O48" s="363"/>
      <c r="P48" s="386"/>
      <c r="Q48" s="387"/>
      <c r="R48" s="387"/>
      <c r="S48" s="387"/>
      <c r="T48" s="387"/>
      <c r="U48" s="387"/>
      <c r="V48" s="387"/>
      <c r="W48" s="387"/>
      <c r="X48" s="388"/>
      <c r="Y48" s="363"/>
      <c r="Z48" s="364"/>
    </row>
    <row r="49" spans="2:26">
      <c r="B49" s="362"/>
      <c r="C49" s="373"/>
      <c r="D49" s="374"/>
      <c r="E49" s="374"/>
      <c r="F49" s="374"/>
      <c r="G49" s="374"/>
      <c r="H49" s="374"/>
      <c r="I49" s="374"/>
      <c r="J49" s="374"/>
      <c r="K49" s="374"/>
      <c r="L49" s="374"/>
      <c r="M49" s="375"/>
      <c r="N49" s="363"/>
      <c r="O49" s="363"/>
      <c r="P49" s="386"/>
      <c r="Q49" s="387"/>
      <c r="R49" s="387"/>
      <c r="S49" s="387"/>
      <c r="T49" s="387"/>
      <c r="U49" s="387"/>
      <c r="V49" s="387"/>
      <c r="W49" s="387"/>
      <c r="X49" s="388"/>
      <c r="Y49" s="363"/>
      <c r="Z49" s="364"/>
    </row>
    <row r="50" spans="2:26">
      <c r="B50" s="362"/>
      <c r="C50" s="373"/>
      <c r="D50" s="374"/>
      <c r="E50" s="374"/>
      <c r="F50" s="374"/>
      <c r="G50" s="374"/>
      <c r="H50" s="374"/>
      <c r="I50" s="374"/>
      <c r="J50" s="374"/>
      <c r="K50" s="374"/>
      <c r="L50" s="374"/>
      <c r="M50" s="375"/>
      <c r="N50" s="363"/>
      <c r="O50" s="363"/>
      <c r="P50" s="386"/>
      <c r="Q50" s="389" t="s">
        <v>278</v>
      </c>
      <c r="R50" s="387"/>
      <c r="S50" s="387"/>
      <c r="T50" s="387"/>
      <c r="U50" s="387"/>
      <c r="V50" s="387"/>
      <c r="W50" s="387"/>
      <c r="X50" s="388"/>
      <c r="Y50" s="363"/>
      <c r="Z50" s="364"/>
    </row>
    <row r="51" spans="2:26">
      <c r="B51" s="362"/>
      <c r="C51" s="373"/>
      <c r="D51" s="374"/>
      <c r="E51" s="374"/>
      <c r="F51" s="374"/>
      <c r="G51" s="374"/>
      <c r="H51" s="374"/>
      <c r="I51" s="374"/>
      <c r="J51" s="374"/>
      <c r="K51" s="374"/>
      <c r="L51" s="374"/>
      <c r="M51" s="375"/>
      <c r="N51" s="363"/>
      <c r="O51" s="363"/>
      <c r="P51" s="386"/>
      <c r="Q51" s="389"/>
      <c r="R51" s="389"/>
      <c r="S51" s="389"/>
      <c r="T51" s="559" t="s">
        <v>277</v>
      </c>
      <c r="U51" s="561">
        <f>AVERAGE('Employee Allocations'!AL74:AL81)</f>
        <v>28281.536268037518</v>
      </c>
      <c r="V51" s="389"/>
      <c r="W51" s="387"/>
      <c r="X51" s="388"/>
      <c r="Y51" s="363"/>
      <c r="Z51" s="364"/>
    </row>
    <row r="52" spans="2:26">
      <c r="B52" s="362"/>
      <c r="C52" s="373"/>
      <c r="D52" s="374"/>
      <c r="E52" s="374"/>
      <c r="F52" s="374"/>
      <c r="G52" s="374"/>
      <c r="H52" s="374"/>
      <c r="I52" s="374"/>
      <c r="J52" s="374"/>
      <c r="K52" s="374"/>
      <c r="L52" s="374"/>
      <c r="M52" s="375"/>
      <c r="N52" s="363"/>
      <c r="O52" s="363"/>
      <c r="P52" s="386"/>
      <c r="Q52" s="389"/>
      <c r="R52" s="389"/>
      <c r="S52" s="389"/>
      <c r="T52" s="559" t="s">
        <v>276</v>
      </c>
      <c r="U52" s="561">
        <f>AVERAGE('Employee Allocations'!AL82:AL91)</f>
        <v>25522.810075757574</v>
      </c>
      <c r="V52" s="389"/>
      <c r="W52" s="387"/>
      <c r="X52" s="388"/>
      <c r="Y52" s="363"/>
      <c r="Z52" s="364"/>
    </row>
    <row r="53" spans="2:26">
      <c r="B53" s="362"/>
      <c r="C53" s="373"/>
      <c r="D53" s="374"/>
      <c r="E53" s="374"/>
      <c r="F53" s="374"/>
      <c r="G53" s="374"/>
      <c r="H53" s="374"/>
      <c r="I53" s="374"/>
      <c r="J53" s="374"/>
      <c r="K53" s="374"/>
      <c r="L53" s="374"/>
      <c r="M53" s="375"/>
      <c r="N53" s="363"/>
      <c r="O53" s="363"/>
      <c r="P53" s="386"/>
      <c r="Q53" s="389"/>
      <c r="R53" s="389"/>
      <c r="S53" s="389"/>
      <c r="T53" s="559" t="s">
        <v>275</v>
      </c>
      <c r="U53" s="561">
        <f>AVERAGE('Employee Allocations'!AL84:AL93)</f>
        <v>25882.038636363639</v>
      </c>
      <c r="V53" s="389"/>
      <c r="W53" s="387"/>
      <c r="X53" s="388"/>
      <c r="Y53" s="363"/>
      <c r="Z53" s="364"/>
    </row>
    <row r="54" spans="2:26">
      <c r="B54" s="362"/>
      <c r="C54" s="373"/>
      <c r="D54" s="374"/>
      <c r="E54" s="374"/>
      <c r="F54" s="374"/>
      <c r="G54" s="374"/>
      <c r="H54" s="374"/>
      <c r="I54" s="374"/>
      <c r="J54" s="374"/>
      <c r="K54" s="374"/>
      <c r="L54" s="374"/>
      <c r="M54" s="375"/>
      <c r="N54" s="363"/>
      <c r="O54" s="363"/>
      <c r="P54" s="386"/>
      <c r="Q54" s="387"/>
      <c r="R54" s="387"/>
      <c r="S54" s="387"/>
      <c r="T54" s="387"/>
      <c r="U54" s="387"/>
      <c r="V54" s="387"/>
      <c r="W54" s="387"/>
      <c r="X54" s="388"/>
      <c r="Y54" s="363"/>
      <c r="Z54" s="364"/>
    </row>
    <row r="55" spans="2:26">
      <c r="B55" s="362"/>
      <c r="C55" s="373"/>
      <c r="D55" s="374"/>
      <c r="E55" s="374"/>
      <c r="F55" s="374"/>
      <c r="G55" s="374"/>
      <c r="H55" s="374"/>
      <c r="I55" s="374"/>
      <c r="J55" s="374"/>
      <c r="K55" s="374"/>
      <c r="L55" s="374"/>
      <c r="M55" s="375"/>
      <c r="N55" s="363"/>
      <c r="O55" s="363"/>
      <c r="P55" s="386"/>
      <c r="Q55" s="387"/>
      <c r="R55" s="387"/>
      <c r="S55" s="387"/>
      <c r="T55" s="387"/>
      <c r="U55" s="387"/>
      <c r="V55" s="387"/>
      <c r="W55" s="387"/>
      <c r="X55" s="388"/>
      <c r="Y55" s="363"/>
      <c r="Z55" s="364"/>
    </row>
    <row r="56" spans="2:26">
      <c r="B56" s="362"/>
      <c r="C56" s="373"/>
      <c r="D56" s="374"/>
      <c r="E56" s="374"/>
      <c r="F56" s="374"/>
      <c r="G56" s="374"/>
      <c r="H56" s="374"/>
      <c r="I56" s="374"/>
      <c r="J56" s="374"/>
      <c r="K56" s="374"/>
      <c r="L56" s="374"/>
      <c r="M56" s="375"/>
      <c r="N56" s="363"/>
      <c r="O56" s="363"/>
      <c r="P56" s="386"/>
      <c r="Q56" s="389" t="s">
        <v>279</v>
      </c>
      <c r="R56" s="387"/>
      <c r="S56" s="387"/>
      <c r="T56" s="387"/>
      <c r="U56" s="387"/>
      <c r="V56" s="387"/>
      <c r="W56" s="387"/>
      <c r="X56" s="388"/>
      <c r="Y56" s="363"/>
      <c r="Z56" s="364"/>
    </row>
    <row r="57" spans="2:26">
      <c r="B57" s="362"/>
      <c r="C57" s="373"/>
      <c r="D57" s="374"/>
      <c r="E57" s="374"/>
      <c r="F57" s="374"/>
      <c r="G57" s="374"/>
      <c r="H57" s="374"/>
      <c r="I57" s="374"/>
      <c r="J57" s="374"/>
      <c r="K57" s="374"/>
      <c r="L57" s="374"/>
      <c r="M57" s="375"/>
      <c r="N57" s="363"/>
      <c r="O57" s="363"/>
      <c r="P57" s="386"/>
      <c r="Q57" s="389"/>
      <c r="R57" s="389"/>
      <c r="S57" s="389"/>
      <c r="T57" s="559" t="s">
        <v>277</v>
      </c>
      <c r="U57" s="561">
        <f>AVERAGE('Employee Allocations'!AN74:AN81)</f>
        <v>648025.36002686841</v>
      </c>
      <c r="V57" s="387"/>
      <c r="W57" s="387"/>
      <c r="X57" s="388"/>
      <c r="Y57" s="363"/>
      <c r="Z57" s="364"/>
    </row>
    <row r="58" spans="2:26">
      <c r="B58" s="362"/>
      <c r="C58" s="373"/>
      <c r="D58" s="374"/>
      <c r="E58" s="374"/>
      <c r="F58" s="374"/>
      <c r="G58" s="374"/>
      <c r="H58" s="374"/>
      <c r="I58" s="374"/>
      <c r="J58" s="374"/>
      <c r="K58" s="374"/>
      <c r="L58" s="374"/>
      <c r="M58" s="375"/>
      <c r="N58" s="363"/>
      <c r="O58" s="363"/>
      <c r="P58" s="386"/>
      <c r="Q58" s="389"/>
      <c r="R58" s="389"/>
      <c r="S58" s="389"/>
      <c r="T58" s="559" t="s">
        <v>276</v>
      </c>
      <c r="U58" s="561">
        <f>AVERAGE('Employee Allocations'!AN82:AN91)</f>
        <v>361655.68381333124</v>
      </c>
      <c r="V58" s="387"/>
      <c r="W58" s="387"/>
      <c r="X58" s="388"/>
      <c r="Y58" s="363"/>
      <c r="Z58" s="364"/>
    </row>
    <row r="59" spans="2:26">
      <c r="B59" s="362"/>
      <c r="C59" s="373"/>
      <c r="D59" s="374"/>
      <c r="E59" s="374"/>
      <c r="F59" s="374"/>
      <c r="G59" s="374"/>
      <c r="H59" s="374"/>
      <c r="I59" s="374"/>
      <c r="J59" s="374"/>
      <c r="K59" s="374"/>
      <c r="L59" s="374"/>
      <c r="M59" s="375"/>
      <c r="N59" s="363"/>
      <c r="O59" s="363"/>
      <c r="P59" s="386"/>
      <c r="Q59" s="389"/>
      <c r="R59" s="389"/>
      <c r="S59" s="389"/>
      <c r="T59" s="559" t="s">
        <v>275</v>
      </c>
      <c r="U59" s="561">
        <f>AVERAGE('Employee Allocations'!AN14:AN73)</f>
        <v>170263.52939232791</v>
      </c>
      <c r="V59" s="387"/>
      <c r="W59" s="387"/>
      <c r="X59" s="388"/>
      <c r="Y59" s="363"/>
      <c r="Z59" s="364"/>
    </row>
    <row r="60" spans="2:26">
      <c r="B60" s="362"/>
      <c r="C60" s="373"/>
      <c r="D60" s="374"/>
      <c r="E60" s="374"/>
      <c r="F60" s="374"/>
      <c r="G60" s="374"/>
      <c r="H60" s="374"/>
      <c r="I60" s="374"/>
      <c r="J60" s="374"/>
      <c r="K60" s="374"/>
      <c r="L60" s="374"/>
      <c r="M60" s="375"/>
      <c r="N60" s="363"/>
      <c r="O60" s="363"/>
      <c r="P60" s="386"/>
      <c r="Q60" s="387"/>
      <c r="R60" s="387"/>
      <c r="S60" s="387"/>
      <c r="T60" s="387"/>
      <c r="U60" s="387"/>
      <c r="V60" s="387"/>
      <c r="W60" s="387"/>
      <c r="X60" s="388"/>
      <c r="Y60" s="363"/>
      <c r="Z60" s="364"/>
    </row>
    <row r="61" spans="2:26">
      <c r="B61" s="362"/>
      <c r="C61" s="373"/>
      <c r="D61" s="374"/>
      <c r="E61" s="374"/>
      <c r="F61" s="374"/>
      <c r="G61" s="374"/>
      <c r="H61" s="374"/>
      <c r="I61" s="374"/>
      <c r="J61" s="374"/>
      <c r="K61" s="374"/>
      <c r="L61" s="374"/>
      <c r="M61" s="375"/>
      <c r="N61" s="363"/>
      <c r="O61" s="363"/>
      <c r="P61" s="386"/>
      <c r="Q61" s="387"/>
      <c r="R61" s="387"/>
      <c r="S61" s="387"/>
      <c r="T61" s="387"/>
      <c r="U61" s="387"/>
      <c r="V61" s="387"/>
      <c r="W61" s="387"/>
      <c r="X61" s="388"/>
      <c r="Y61" s="363"/>
      <c r="Z61" s="364"/>
    </row>
    <row r="62" spans="2:26">
      <c r="B62" s="362"/>
      <c r="C62" s="373"/>
      <c r="D62" s="374"/>
      <c r="E62" s="374"/>
      <c r="F62" s="374"/>
      <c r="G62" s="374"/>
      <c r="H62" s="374"/>
      <c r="I62" s="374"/>
      <c r="J62" s="374"/>
      <c r="K62" s="374"/>
      <c r="L62" s="374"/>
      <c r="M62" s="375"/>
      <c r="N62" s="363"/>
      <c r="O62" s="363"/>
      <c r="P62" s="386"/>
      <c r="Q62" s="387"/>
      <c r="R62" s="387"/>
      <c r="S62" s="387"/>
      <c r="T62" s="387"/>
      <c r="U62" s="387"/>
      <c r="V62" s="387"/>
      <c r="W62" s="387"/>
      <c r="X62" s="388"/>
      <c r="Y62" s="363"/>
      <c r="Z62" s="364"/>
    </row>
    <row r="63" spans="2:26">
      <c r="B63" s="362"/>
      <c r="C63" s="373"/>
      <c r="D63" s="374"/>
      <c r="E63" s="374"/>
      <c r="F63" s="374"/>
      <c r="G63" s="374"/>
      <c r="H63" s="374"/>
      <c r="I63" s="374"/>
      <c r="J63" s="374"/>
      <c r="K63" s="374"/>
      <c r="L63" s="374"/>
      <c r="M63" s="375"/>
      <c r="N63" s="363"/>
      <c r="O63" s="363"/>
      <c r="P63" s="386"/>
      <c r="Q63" s="389" t="s">
        <v>281</v>
      </c>
      <c r="R63" s="387"/>
      <c r="S63" s="387"/>
      <c r="T63" s="387"/>
      <c r="U63" s="387"/>
      <c r="V63" s="387"/>
      <c r="W63" s="387"/>
      <c r="X63" s="388"/>
      <c r="Y63" s="363"/>
      <c r="Z63" s="364"/>
    </row>
    <row r="64" spans="2:26">
      <c r="B64" s="362"/>
      <c r="C64" s="373"/>
      <c r="D64" s="374"/>
      <c r="E64" s="374"/>
      <c r="F64" s="374"/>
      <c r="G64" s="374"/>
      <c r="H64" s="374"/>
      <c r="I64" s="374"/>
      <c r="J64" s="374"/>
      <c r="K64" s="374"/>
      <c r="L64" s="374"/>
      <c r="M64" s="375"/>
      <c r="N64" s="363"/>
      <c r="O64" s="363"/>
      <c r="P64" s="386"/>
      <c r="Q64" s="387"/>
      <c r="R64" s="387"/>
      <c r="S64" s="387"/>
      <c r="T64" s="387"/>
      <c r="U64" s="387"/>
      <c r="V64" s="387"/>
      <c r="W64" s="387"/>
      <c r="X64" s="388"/>
      <c r="Y64" s="363"/>
      <c r="Z64" s="364"/>
    </row>
    <row r="65" spans="2:26">
      <c r="B65" s="362"/>
      <c r="C65" s="373"/>
      <c r="D65" s="374"/>
      <c r="E65" s="374"/>
      <c r="F65" s="374"/>
      <c r="G65" s="374"/>
      <c r="H65" s="374"/>
      <c r="I65" s="374"/>
      <c r="J65" s="374"/>
      <c r="K65" s="374"/>
      <c r="L65" s="374"/>
      <c r="M65" s="375"/>
      <c r="N65" s="363"/>
      <c r="O65" s="363"/>
      <c r="P65" s="386"/>
      <c r="Q65" s="387"/>
      <c r="R65" s="564" t="s">
        <v>126</v>
      </c>
      <c r="S65" s="560"/>
      <c r="T65" s="564" t="s">
        <v>125</v>
      </c>
      <c r="U65" s="560"/>
      <c r="V65" s="564" t="s">
        <v>124</v>
      </c>
      <c r="W65" s="560"/>
      <c r="X65" s="388"/>
      <c r="Y65" s="363"/>
      <c r="Z65" s="364"/>
    </row>
    <row r="66" spans="2:26">
      <c r="B66" s="362"/>
      <c r="C66" s="373"/>
      <c r="D66" s="374"/>
      <c r="E66" s="374"/>
      <c r="F66" s="374"/>
      <c r="G66" s="374"/>
      <c r="H66" s="374"/>
      <c r="I66" s="374"/>
      <c r="J66" s="374"/>
      <c r="K66" s="374"/>
      <c r="L66" s="374"/>
      <c r="M66" s="375"/>
      <c r="N66" s="363"/>
      <c r="O66" s="363"/>
      <c r="P66" s="386"/>
      <c r="Q66" s="387"/>
      <c r="R66" s="387"/>
      <c r="S66" s="387"/>
      <c r="T66" s="387"/>
      <c r="U66" s="387"/>
      <c r="V66" s="387"/>
      <c r="W66" s="387"/>
      <c r="X66" s="388"/>
      <c r="Y66" s="363"/>
      <c r="Z66" s="364"/>
    </row>
    <row r="67" spans="2:26">
      <c r="B67" s="362"/>
      <c r="C67" s="373"/>
      <c r="D67" s="374"/>
      <c r="E67" s="374"/>
      <c r="F67" s="374"/>
      <c r="G67" s="374"/>
      <c r="H67" s="374"/>
      <c r="I67" s="374"/>
      <c r="J67" s="374"/>
      <c r="K67" s="374"/>
      <c r="L67" s="374"/>
      <c r="M67" s="375"/>
      <c r="N67" s="363"/>
      <c r="O67" s="363"/>
      <c r="P67" s="386"/>
      <c r="Q67" s="559" t="s">
        <v>143</v>
      </c>
      <c r="R67" s="563">
        <f>SUM('Employee Allocations'!G74:G81)</f>
        <v>8</v>
      </c>
      <c r="S67" s="560"/>
      <c r="T67" s="563">
        <f>SUM('Employee Allocations'!G82:G91)</f>
        <v>10</v>
      </c>
      <c r="U67" s="560"/>
      <c r="V67" s="563">
        <f>'Employee Allocations'!G14:G73</f>
        <v>1</v>
      </c>
      <c r="W67" s="560"/>
      <c r="X67" s="388"/>
      <c r="Y67" s="363"/>
      <c r="Z67" s="364"/>
    </row>
    <row r="68" spans="2:26">
      <c r="B68" s="362"/>
      <c r="C68" s="373"/>
      <c r="D68" s="374"/>
      <c r="E68" s="374"/>
      <c r="F68" s="374"/>
      <c r="G68" s="374"/>
      <c r="H68" s="374"/>
      <c r="I68" s="374"/>
      <c r="J68" s="374"/>
      <c r="K68" s="374"/>
      <c r="L68" s="374"/>
      <c r="M68" s="375"/>
      <c r="N68" s="363"/>
      <c r="O68" s="363"/>
      <c r="P68" s="386"/>
      <c r="Q68" s="559" t="s">
        <v>280</v>
      </c>
      <c r="R68" s="563">
        <f>SUM('Employee Allocations'!F74:F81)</f>
        <v>0</v>
      </c>
      <c r="S68" s="560"/>
      <c r="T68" s="563">
        <f>SUM('Employee Allocations'!F82:F91)</f>
        <v>0</v>
      </c>
      <c r="U68" s="560"/>
      <c r="V68" s="563">
        <f>SUM('Employee Allocations'!J74:J81)</f>
        <v>0</v>
      </c>
      <c r="W68" s="560"/>
      <c r="X68" s="388"/>
      <c r="Y68" s="363"/>
      <c r="Z68" s="364"/>
    </row>
    <row r="69" spans="2:26">
      <c r="B69" s="362"/>
      <c r="C69" s="373"/>
      <c r="D69" s="374"/>
      <c r="E69" s="374"/>
      <c r="F69" s="374"/>
      <c r="G69" s="374"/>
      <c r="H69" s="374"/>
      <c r="I69" s="374"/>
      <c r="J69" s="374"/>
      <c r="K69" s="374"/>
      <c r="L69" s="374"/>
      <c r="M69" s="375"/>
      <c r="N69" s="363"/>
      <c r="O69" s="363"/>
      <c r="P69" s="386"/>
      <c r="Q69" s="559" t="s">
        <v>144</v>
      </c>
      <c r="R69" s="563">
        <v>0</v>
      </c>
      <c r="S69" s="560"/>
      <c r="T69" s="563">
        <f>SUM('Employee Allocations'!$H$82:$H$91)</f>
        <v>10</v>
      </c>
      <c r="U69" s="560"/>
      <c r="V69" s="563">
        <v>0</v>
      </c>
      <c r="W69" s="560"/>
      <c r="X69" s="388"/>
      <c r="Y69" s="363"/>
      <c r="Z69" s="364"/>
    </row>
    <row r="70" spans="2:26">
      <c r="B70" s="362"/>
      <c r="C70" s="373"/>
      <c r="D70" s="374"/>
      <c r="E70" s="374"/>
      <c r="F70" s="374"/>
      <c r="G70" s="374"/>
      <c r="H70" s="374"/>
      <c r="I70" s="374"/>
      <c r="J70" s="374"/>
      <c r="K70" s="374"/>
      <c r="L70" s="374"/>
      <c r="M70" s="375"/>
      <c r="N70" s="363"/>
      <c r="O70" s="363"/>
      <c r="P70" s="386"/>
      <c r="Q70" s="559" t="s">
        <v>146</v>
      </c>
      <c r="R70" s="563">
        <v>0</v>
      </c>
      <c r="S70" s="560"/>
      <c r="T70" s="563">
        <v>0</v>
      </c>
      <c r="U70" s="560"/>
      <c r="V70" s="563">
        <f>SUM('Employee Allocations'!J14:J73)</f>
        <v>60</v>
      </c>
      <c r="W70" s="560"/>
      <c r="X70" s="388"/>
      <c r="Y70" s="363"/>
      <c r="Z70" s="364"/>
    </row>
    <row r="71" spans="2:26">
      <c r="B71" s="362"/>
      <c r="C71" s="373"/>
      <c r="D71" s="374"/>
      <c r="E71" s="374"/>
      <c r="F71" s="374"/>
      <c r="G71" s="374"/>
      <c r="H71" s="374"/>
      <c r="I71" s="374"/>
      <c r="J71" s="374"/>
      <c r="K71" s="374"/>
      <c r="L71" s="374"/>
      <c r="M71" s="375"/>
      <c r="N71" s="363"/>
      <c r="O71" s="363"/>
      <c r="P71" s="386"/>
      <c r="Q71" s="559" t="s">
        <v>145</v>
      </c>
      <c r="R71" s="563">
        <f>SUM('Employee Allocations'!I74:I81)</f>
        <v>66.5</v>
      </c>
      <c r="S71" s="560"/>
      <c r="T71" s="563">
        <f>SUM('Employee Allocations'!I82:I91)</f>
        <v>31.5</v>
      </c>
      <c r="U71" s="560"/>
      <c r="V71" s="563">
        <f>SUM('Employee Allocations'!I14:I73)</f>
        <v>29.5</v>
      </c>
      <c r="W71" s="560"/>
      <c r="X71" s="388"/>
      <c r="Y71" s="363"/>
      <c r="Z71" s="364"/>
    </row>
    <row r="72" spans="2:26">
      <c r="B72" s="362"/>
      <c r="C72" s="373"/>
      <c r="D72" s="374"/>
      <c r="E72" s="374"/>
      <c r="F72" s="374"/>
      <c r="G72" s="374"/>
      <c r="H72" s="374"/>
      <c r="I72" s="374"/>
      <c r="J72" s="374"/>
      <c r="K72" s="374"/>
      <c r="L72" s="374"/>
      <c r="M72" s="375"/>
      <c r="N72" s="363"/>
      <c r="O72" s="363"/>
      <c r="P72" s="386"/>
      <c r="Q72" s="387"/>
      <c r="R72" s="387"/>
      <c r="S72" s="387"/>
      <c r="T72" s="387"/>
      <c r="U72" s="387"/>
      <c r="V72" s="387"/>
      <c r="W72" s="387"/>
      <c r="X72" s="388"/>
      <c r="Y72" s="363"/>
      <c r="Z72" s="364"/>
    </row>
    <row r="73" spans="2:26">
      <c r="B73" s="362"/>
      <c r="C73" s="373"/>
      <c r="D73" s="374"/>
      <c r="E73" s="374"/>
      <c r="F73" s="374"/>
      <c r="G73" s="374"/>
      <c r="H73" s="374"/>
      <c r="I73" s="374"/>
      <c r="J73" s="374"/>
      <c r="K73" s="374"/>
      <c r="L73" s="374"/>
      <c r="M73" s="375"/>
      <c r="N73" s="363"/>
      <c r="O73" s="363"/>
      <c r="P73" s="386"/>
      <c r="Q73" s="559" t="s">
        <v>152</v>
      </c>
      <c r="R73" s="563">
        <f>SUM(R67:R71)</f>
        <v>74.5</v>
      </c>
      <c r="S73" s="387"/>
      <c r="T73" s="563">
        <f>SUM(T67:T71)</f>
        <v>51.5</v>
      </c>
      <c r="U73" s="387"/>
      <c r="V73" s="563">
        <f>SUM(V67:V71)</f>
        <v>90.5</v>
      </c>
      <c r="W73" s="387"/>
      <c r="X73" s="388"/>
      <c r="Y73" s="363"/>
      <c r="Z73" s="364"/>
    </row>
    <row r="74" spans="2:26">
      <c r="B74" s="362"/>
      <c r="C74" s="373"/>
      <c r="D74" s="374"/>
      <c r="E74" s="374"/>
      <c r="F74" s="374"/>
      <c r="G74" s="374"/>
      <c r="H74" s="374"/>
      <c r="I74" s="374"/>
      <c r="J74" s="374"/>
      <c r="K74" s="374"/>
      <c r="L74" s="374"/>
      <c r="M74" s="375"/>
      <c r="N74" s="363"/>
      <c r="O74" s="363"/>
      <c r="P74" s="386"/>
      <c r="Q74" s="387"/>
      <c r="R74" s="387"/>
      <c r="S74" s="387"/>
      <c r="T74" s="387"/>
      <c r="U74" s="387"/>
      <c r="V74" s="387"/>
      <c r="W74" s="387"/>
      <c r="X74" s="388"/>
      <c r="Y74" s="363"/>
      <c r="Z74" s="364"/>
    </row>
    <row r="75" spans="2:26">
      <c r="B75" s="362"/>
      <c r="C75" s="373"/>
      <c r="D75" s="374"/>
      <c r="E75" s="374"/>
      <c r="F75" s="374"/>
      <c r="G75" s="374"/>
      <c r="H75" s="374"/>
      <c r="I75" s="374"/>
      <c r="J75" s="374"/>
      <c r="K75" s="374"/>
      <c r="L75" s="374"/>
      <c r="M75" s="375"/>
      <c r="N75" s="363"/>
      <c r="O75" s="363"/>
      <c r="P75" s="386"/>
      <c r="Q75" s="387"/>
      <c r="R75" s="387"/>
      <c r="S75" s="387"/>
      <c r="T75" s="387"/>
      <c r="U75" s="387"/>
      <c r="V75" s="387"/>
      <c r="W75" s="387"/>
      <c r="X75" s="388"/>
      <c r="Y75" s="363"/>
      <c r="Z75" s="364"/>
    </row>
    <row r="76" spans="2:26">
      <c r="B76" s="362"/>
      <c r="C76" s="373"/>
      <c r="D76" s="374"/>
      <c r="E76" s="374"/>
      <c r="F76" s="374"/>
      <c r="G76" s="374"/>
      <c r="H76" s="374"/>
      <c r="I76" s="374"/>
      <c r="J76" s="374"/>
      <c r="K76" s="374"/>
      <c r="L76" s="374"/>
      <c r="M76" s="375"/>
      <c r="N76" s="363"/>
      <c r="O76" s="363"/>
      <c r="P76" s="386"/>
      <c r="Q76" s="387"/>
      <c r="R76" s="387"/>
      <c r="S76" s="387"/>
      <c r="T76" s="387"/>
      <c r="U76" s="387"/>
      <c r="V76" s="387"/>
      <c r="W76" s="387"/>
      <c r="X76" s="388"/>
      <c r="Y76" s="363"/>
      <c r="Z76" s="364"/>
    </row>
    <row r="77" spans="2:26" ht="13" thickBot="1">
      <c r="B77" s="362"/>
      <c r="C77" s="376"/>
      <c r="D77" s="377"/>
      <c r="E77" s="377"/>
      <c r="F77" s="377"/>
      <c r="G77" s="377"/>
      <c r="H77" s="377"/>
      <c r="I77" s="377"/>
      <c r="J77" s="377"/>
      <c r="K77" s="377"/>
      <c r="L77" s="377"/>
      <c r="M77" s="378"/>
      <c r="N77" s="363"/>
      <c r="O77" s="363"/>
      <c r="P77" s="391"/>
      <c r="Q77" s="392"/>
      <c r="R77" s="392"/>
      <c r="S77" s="392"/>
      <c r="T77" s="392"/>
      <c r="U77" s="392"/>
      <c r="V77" s="392"/>
      <c r="W77" s="392"/>
      <c r="X77" s="393"/>
      <c r="Y77" s="363"/>
      <c r="Z77" s="364"/>
    </row>
    <row r="78" spans="2:26">
      <c r="B78" s="362"/>
      <c r="C78" s="363"/>
      <c r="D78" s="363"/>
      <c r="E78" s="363"/>
      <c r="F78" s="363"/>
      <c r="G78" s="363"/>
      <c r="H78" s="363"/>
      <c r="I78" s="363"/>
      <c r="J78" s="363"/>
      <c r="K78" s="363"/>
      <c r="L78" s="363"/>
      <c r="M78" s="363"/>
      <c r="N78" s="363"/>
      <c r="O78" s="363"/>
      <c r="P78" s="363"/>
      <c r="Q78" s="363"/>
      <c r="R78" s="363"/>
      <c r="S78" s="363"/>
      <c r="T78" s="363"/>
      <c r="U78" s="363"/>
      <c r="V78" s="363"/>
      <c r="W78" s="363"/>
      <c r="X78" s="363"/>
      <c r="Y78" s="363"/>
      <c r="Z78" s="364"/>
    </row>
    <row r="79" spans="2:26" ht="13" thickBot="1">
      <c r="B79" s="365"/>
      <c r="C79" s="366"/>
      <c r="D79" s="366"/>
      <c r="E79" s="366"/>
      <c r="F79" s="366"/>
      <c r="G79" s="366"/>
      <c r="H79" s="366"/>
      <c r="I79" s="366"/>
      <c r="J79" s="366"/>
      <c r="K79" s="366"/>
      <c r="L79" s="366"/>
      <c r="M79" s="366"/>
      <c r="N79" s="366"/>
      <c r="O79" s="366"/>
      <c r="P79" s="366"/>
      <c r="Q79" s="366"/>
      <c r="R79" s="366"/>
      <c r="S79" s="366"/>
      <c r="T79" s="366"/>
      <c r="U79" s="366"/>
      <c r="V79" s="366"/>
      <c r="W79" s="366"/>
      <c r="X79" s="366"/>
      <c r="Y79" s="366"/>
      <c r="Z79" s="367"/>
    </row>
    <row r="93" spans="10:13" ht="13" thickBot="1"/>
    <row r="94" spans="10:13">
      <c r="K94" s="247" t="s">
        <v>283</v>
      </c>
      <c r="L94" s="568" t="s">
        <v>284</v>
      </c>
      <c r="M94" s="569" t="s">
        <v>285</v>
      </c>
    </row>
    <row r="95" spans="10:13">
      <c r="J95" s="565" t="str">
        <f>T45</f>
        <v>ASD Custodial Workload Average:</v>
      </c>
      <c r="K95" s="570">
        <f>U45</f>
        <v>21951.906250878743</v>
      </c>
      <c r="L95" s="567">
        <v>27228</v>
      </c>
      <c r="M95" s="571">
        <f>K95/L95</f>
        <v>0.8062254389187139</v>
      </c>
    </row>
    <row r="96" spans="10:13">
      <c r="J96" s="566" t="str">
        <f>T51</f>
        <v>High School:</v>
      </c>
      <c r="K96" s="570">
        <f>U51</f>
        <v>28281.536268037518</v>
      </c>
      <c r="L96" s="567">
        <v>28580</v>
      </c>
      <c r="M96" s="571">
        <f t="shared" ref="M96:M97" si="0">K96/L96</f>
        <v>0.98955690231061999</v>
      </c>
    </row>
    <row r="97" spans="1:16384">
      <c r="J97" s="566" t="str">
        <f t="shared" ref="J97:K98" si="1">T52</f>
        <v>Middle School:</v>
      </c>
      <c r="K97" s="570">
        <f t="shared" si="1"/>
        <v>25522.810075757574</v>
      </c>
      <c r="L97" s="567">
        <v>28442</v>
      </c>
      <c r="M97" s="571">
        <f t="shared" si="0"/>
        <v>0.89736340889380406</v>
      </c>
    </row>
    <row r="98" spans="1:16384" ht="13" thickBot="1">
      <c r="J98" s="566" t="str">
        <f t="shared" si="1"/>
        <v>Elementary School:</v>
      </c>
      <c r="K98" s="572">
        <f t="shared" si="1"/>
        <v>25882.038636363639</v>
      </c>
      <c r="L98" s="573">
        <v>28839</v>
      </c>
      <c r="M98" s="574">
        <f>K98/L98</f>
        <v>0.89746657777189354</v>
      </c>
    </row>
    <row r="102" spans="1:1638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c r="AMB102" s="1"/>
      <c r="AMC102" s="1"/>
      <c r="AMD102" s="1"/>
      <c r="AME102" s="1"/>
      <c r="AMF102" s="1"/>
      <c r="AMG102" s="1"/>
      <c r="AMH102" s="1"/>
      <c r="AMI102" s="1"/>
      <c r="AMJ102" s="1"/>
      <c r="AMK102" s="1"/>
      <c r="AML102" s="1"/>
      <c r="AMM102" s="1"/>
      <c r="AMN102" s="1"/>
      <c r="AMO102" s="1"/>
      <c r="AMP102" s="1"/>
      <c r="AMQ102" s="1"/>
      <c r="AMR102" s="1"/>
      <c r="AMS102" s="1"/>
      <c r="AMT102" s="1"/>
      <c r="AMU102" s="1"/>
      <c r="AMV102" s="1"/>
      <c r="AMW102" s="1"/>
      <c r="AMX102" s="1"/>
      <c r="AMY102" s="1"/>
      <c r="AMZ102" s="1"/>
      <c r="ANA102" s="1"/>
      <c r="ANB102" s="1"/>
      <c r="ANC102" s="1"/>
      <c r="AND102" s="1"/>
      <c r="ANE102" s="1"/>
      <c r="ANF102" s="1"/>
      <c r="ANG102" s="1"/>
      <c r="ANH102" s="1"/>
      <c r="ANI102" s="1"/>
      <c r="ANJ102" s="1"/>
      <c r="ANK102" s="1"/>
      <c r="ANL102" s="1"/>
      <c r="ANM102" s="1"/>
      <c r="ANN102" s="1"/>
      <c r="ANO102" s="1"/>
      <c r="ANP102" s="1"/>
      <c r="ANQ102" s="1"/>
      <c r="ANR102" s="1"/>
      <c r="ANS102" s="1"/>
      <c r="ANT102" s="1"/>
      <c r="ANU102" s="1"/>
      <c r="ANV102" s="1"/>
      <c r="ANW102" s="1"/>
      <c r="ANX102" s="1"/>
      <c r="ANY102" s="1"/>
      <c r="ANZ102" s="1"/>
      <c r="AOA102" s="1"/>
      <c r="AOB102" s="1"/>
      <c r="AOC102" s="1"/>
      <c r="AOD102" s="1"/>
      <c r="AOE102" s="1"/>
      <c r="AOF102" s="1"/>
      <c r="AOG102" s="1"/>
      <c r="AOH102" s="1"/>
      <c r="AOI102" s="1"/>
      <c r="AOJ102" s="1"/>
      <c r="AOK102" s="1"/>
      <c r="AOL102" s="1"/>
      <c r="AOM102" s="1"/>
      <c r="AON102" s="1"/>
      <c r="AOO102" s="1"/>
      <c r="AOP102" s="1"/>
      <c r="AOQ102" s="1"/>
      <c r="AOR102" s="1"/>
      <c r="AOS102" s="1"/>
      <c r="AOT102" s="1"/>
      <c r="AOU102" s="1"/>
      <c r="AOV102" s="1"/>
      <c r="AOW102" s="1"/>
      <c r="AOX102" s="1"/>
      <c r="AOY102" s="1"/>
      <c r="AOZ102" s="1"/>
      <c r="APA102" s="1"/>
      <c r="APB102" s="1"/>
      <c r="APC102" s="1"/>
      <c r="APD102" s="1"/>
      <c r="APE102" s="1"/>
      <c r="APF102" s="1"/>
      <c r="APG102" s="1"/>
      <c r="APH102" s="1"/>
      <c r="API102" s="1"/>
      <c r="APJ102" s="1"/>
      <c r="APK102" s="1"/>
      <c r="APL102" s="1"/>
      <c r="APM102" s="1"/>
      <c r="APN102" s="1"/>
      <c r="APO102" s="1"/>
      <c r="APP102" s="1"/>
      <c r="APQ102" s="1"/>
      <c r="APR102" s="1"/>
      <c r="APS102" s="1"/>
      <c r="APT102" s="1"/>
      <c r="APU102" s="1"/>
      <c r="APV102" s="1"/>
      <c r="APW102" s="1"/>
      <c r="APX102" s="1"/>
      <c r="APY102" s="1"/>
      <c r="APZ102" s="1"/>
      <c r="AQA102" s="1"/>
      <c r="AQB102" s="1"/>
      <c r="AQC102" s="1"/>
      <c r="AQD102" s="1"/>
      <c r="AQE102" s="1"/>
      <c r="AQF102" s="1"/>
      <c r="AQG102" s="1"/>
      <c r="AQH102" s="1"/>
      <c r="AQI102" s="1"/>
      <c r="AQJ102" s="1"/>
      <c r="AQK102" s="1"/>
      <c r="AQL102" s="1"/>
      <c r="AQM102" s="1"/>
      <c r="AQN102" s="1"/>
      <c r="AQO102" s="1"/>
      <c r="AQP102" s="1"/>
      <c r="AQQ102" s="1"/>
      <c r="AQR102" s="1"/>
      <c r="AQS102" s="1"/>
      <c r="AQT102" s="1"/>
      <c r="AQU102" s="1"/>
      <c r="AQV102" s="1"/>
      <c r="AQW102" s="1"/>
      <c r="AQX102" s="1"/>
      <c r="AQY102" s="1"/>
      <c r="AQZ102" s="1"/>
      <c r="ARA102" s="1"/>
      <c r="ARB102" s="1"/>
      <c r="ARC102" s="1"/>
      <c r="ARD102" s="1"/>
      <c r="ARE102" s="1"/>
      <c r="ARF102" s="1"/>
      <c r="ARG102" s="1"/>
      <c r="ARH102" s="1"/>
      <c r="ARI102" s="1"/>
      <c r="ARJ102" s="1"/>
      <c r="ARK102" s="1"/>
      <c r="ARL102" s="1"/>
      <c r="ARM102" s="1"/>
      <c r="ARN102" s="1"/>
      <c r="ARO102" s="1"/>
      <c r="ARP102" s="1"/>
      <c r="ARQ102" s="1"/>
      <c r="ARR102" s="1"/>
      <c r="ARS102" s="1"/>
      <c r="ART102" s="1"/>
      <c r="ARU102" s="1"/>
      <c r="ARV102" s="1"/>
      <c r="ARW102" s="1"/>
      <c r="ARX102" s="1"/>
      <c r="ARY102" s="1"/>
      <c r="ARZ102" s="1"/>
      <c r="ASA102" s="1"/>
      <c r="ASB102" s="1"/>
      <c r="ASC102" s="1"/>
      <c r="ASD102" s="1"/>
      <c r="ASE102" s="1"/>
      <c r="ASF102" s="1"/>
      <c r="ASG102" s="1"/>
      <c r="ASH102" s="1"/>
      <c r="ASI102" s="1"/>
      <c r="ASJ102" s="1"/>
      <c r="ASK102" s="1"/>
      <c r="ASL102" s="1"/>
      <c r="ASM102" s="1"/>
      <c r="ASN102" s="1"/>
      <c r="ASO102" s="1"/>
      <c r="ASP102" s="1"/>
      <c r="ASQ102" s="1"/>
      <c r="ASR102" s="1"/>
      <c r="ASS102" s="1"/>
      <c r="AST102" s="1"/>
      <c r="ASU102" s="1"/>
      <c r="ASV102" s="1"/>
      <c r="ASW102" s="1"/>
      <c r="ASX102" s="1"/>
      <c r="ASY102" s="1"/>
      <c r="ASZ102" s="1"/>
      <c r="ATA102" s="1"/>
      <c r="ATB102" s="1"/>
      <c r="ATC102" s="1"/>
      <c r="ATD102" s="1"/>
      <c r="ATE102" s="1"/>
      <c r="ATF102" s="1"/>
      <c r="ATG102" s="1"/>
      <c r="ATH102" s="1"/>
      <c r="ATI102" s="1"/>
      <c r="ATJ102" s="1"/>
      <c r="ATK102" s="1"/>
      <c r="ATL102" s="1"/>
      <c r="ATM102" s="1"/>
      <c r="ATN102" s="1"/>
      <c r="ATO102" s="1"/>
      <c r="ATP102" s="1"/>
      <c r="ATQ102" s="1"/>
      <c r="ATR102" s="1"/>
      <c r="ATS102" s="1"/>
      <c r="ATT102" s="1"/>
      <c r="ATU102" s="1"/>
      <c r="ATV102" s="1"/>
      <c r="ATW102" s="1"/>
      <c r="ATX102" s="1"/>
      <c r="ATY102" s="1"/>
      <c r="ATZ102" s="1"/>
      <c r="AUA102" s="1"/>
      <c r="AUB102" s="1"/>
      <c r="AUC102" s="1"/>
      <c r="AUD102" s="1"/>
      <c r="AUE102" s="1"/>
      <c r="AUF102" s="1"/>
      <c r="AUG102" s="1"/>
      <c r="AUH102" s="1"/>
      <c r="AUI102" s="1"/>
      <c r="AUJ102" s="1"/>
      <c r="AUK102" s="1"/>
      <c r="AUL102" s="1"/>
      <c r="AUM102" s="1"/>
      <c r="AUN102" s="1"/>
      <c r="AUO102" s="1"/>
      <c r="AUP102" s="1"/>
      <c r="AUQ102" s="1"/>
      <c r="AUR102" s="1"/>
      <c r="AUS102" s="1"/>
      <c r="AUT102" s="1"/>
      <c r="AUU102" s="1"/>
      <c r="AUV102" s="1"/>
      <c r="AUW102" s="1"/>
      <c r="AUX102" s="1"/>
      <c r="AUY102" s="1"/>
      <c r="AUZ102" s="1"/>
      <c r="AVA102" s="1"/>
      <c r="AVB102" s="1"/>
      <c r="AVC102" s="1"/>
      <c r="AVD102" s="1"/>
      <c r="AVE102" s="1"/>
      <c r="AVF102" s="1"/>
      <c r="AVG102" s="1"/>
      <c r="AVH102" s="1"/>
      <c r="AVI102" s="1"/>
      <c r="AVJ102" s="1"/>
      <c r="AVK102" s="1"/>
      <c r="AVL102" s="1"/>
      <c r="AVM102" s="1"/>
      <c r="AVN102" s="1"/>
      <c r="AVO102" s="1"/>
      <c r="AVP102" s="1"/>
      <c r="AVQ102" s="1"/>
      <c r="AVR102" s="1"/>
      <c r="AVS102" s="1"/>
      <c r="AVT102" s="1"/>
      <c r="AVU102" s="1"/>
      <c r="AVV102" s="1"/>
      <c r="AVW102" s="1"/>
      <c r="AVX102" s="1"/>
      <c r="AVY102" s="1"/>
      <c r="AVZ102" s="1"/>
      <c r="AWA102" s="1"/>
      <c r="AWB102" s="1"/>
      <c r="AWC102" s="1"/>
      <c r="AWD102" s="1"/>
      <c r="AWE102" s="1"/>
      <c r="AWF102" s="1"/>
      <c r="AWG102" s="1"/>
      <c r="AWH102" s="1"/>
      <c r="AWI102" s="1"/>
      <c r="AWJ102" s="1"/>
      <c r="AWK102" s="1"/>
      <c r="AWL102" s="1"/>
      <c r="AWM102" s="1"/>
      <c r="AWN102" s="1"/>
      <c r="AWO102" s="1"/>
      <c r="AWP102" s="1"/>
      <c r="AWQ102" s="1"/>
      <c r="AWR102" s="1"/>
      <c r="AWS102" s="1"/>
      <c r="AWT102" s="1"/>
      <c r="AWU102" s="1"/>
      <c r="AWV102" s="1"/>
      <c r="AWW102" s="1"/>
      <c r="AWX102" s="1"/>
      <c r="AWY102" s="1"/>
      <c r="AWZ102" s="1"/>
      <c r="AXA102" s="1"/>
      <c r="AXB102" s="1"/>
      <c r="AXC102" s="1"/>
      <c r="AXD102" s="1"/>
      <c r="AXE102" s="1"/>
      <c r="AXF102" s="1"/>
      <c r="AXG102" s="1"/>
      <c r="AXH102" s="1"/>
      <c r="AXI102" s="1"/>
      <c r="AXJ102" s="1"/>
      <c r="AXK102" s="1"/>
      <c r="AXL102" s="1"/>
      <c r="AXM102" s="1"/>
      <c r="AXN102" s="1"/>
      <c r="AXO102" s="1"/>
      <c r="AXP102" s="1"/>
      <c r="AXQ102" s="1"/>
      <c r="AXR102" s="1"/>
      <c r="AXS102" s="1"/>
      <c r="AXT102" s="1"/>
      <c r="AXU102" s="1"/>
      <c r="AXV102" s="1"/>
      <c r="AXW102" s="1"/>
      <c r="AXX102" s="1"/>
      <c r="AXY102" s="1"/>
      <c r="AXZ102" s="1"/>
      <c r="AYA102" s="1"/>
      <c r="AYB102" s="1"/>
      <c r="AYC102" s="1"/>
      <c r="AYD102" s="1"/>
      <c r="AYE102" s="1"/>
      <c r="AYF102" s="1"/>
      <c r="AYG102" s="1"/>
      <c r="AYH102" s="1"/>
      <c r="AYI102" s="1"/>
      <c r="AYJ102" s="1"/>
      <c r="AYK102" s="1"/>
      <c r="AYL102" s="1"/>
      <c r="AYM102" s="1"/>
      <c r="AYN102" s="1"/>
      <c r="AYO102" s="1"/>
      <c r="AYP102" s="1"/>
      <c r="AYQ102" s="1"/>
      <c r="AYR102" s="1"/>
      <c r="AYS102" s="1"/>
      <c r="AYT102" s="1"/>
      <c r="AYU102" s="1"/>
      <c r="AYV102" s="1"/>
      <c r="AYW102" s="1"/>
      <c r="AYX102" s="1"/>
      <c r="AYY102" s="1"/>
      <c r="AYZ102" s="1"/>
      <c r="AZA102" s="1"/>
      <c r="AZB102" s="1"/>
      <c r="AZC102" s="1"/>
      <c r="AZD102" s="1"/>
      <c r="AZE102" s="1"/>
      <c r="AZF102" s="1"/>
      <c r="AZG102" s="1"/>
      <c r="AZH102" s="1"/>
      <c r="AZI102" s="1"/>
      <c r="AZJ102" s="1"/>
      <c r="AZK102" s="1"/>
      <c r="AZL102" s="1"/>
      <c r="AZM102" s="1"/>
      <c r="AZN102" s="1"/>
      <c r="AZO102" s="1"/>
      <c r="AZP102" s="1"/>
      <c r="AZQ102" s="1"/>
      <c r="AZR102" s="1"/>
      <c r="AZS102" s="1"/>
      <c r="AZT102" s="1"/>
      <c r="AZU102" s="1"/>
      <c r="AZV102" s="1"/>
      <c r="AZW102" s="1"/>
      <c r="AZX102" s="1"/>
      <c r="AZY102" s="1"/>
      <c r="AZZ102" s="1"/>
      <c r="BAA102" s="1"/>
      <c r="BAB102" s="1"/>
      <c r="BAC102" s="1"/>
      <c r="BAD102" s="1"/>
      <c r="BAE102" s="1"/>
      <c r="BAF102" s="1"/>
      <c r="BAG102" s="1"/>
      <c r="BAH102" s="1"/>
      <c r="BAI102" s="1"/>
      <c r="BAJ102" s="1"/>
      <c r="BAK102" s="1"/>
      <c r="BAL102" s="1"/>
      <c r="BAM102" s="1"/>
      <c r="BAN102" s="1"/>
      <c r="BAO102" s="1"/>
      <c r="BAP102" s="1"/>
      <c r="BAQ102" s="1"/>
      <c r="BAR102" s="1"/>
      <c r="BAS102" s="1"/>
      <c r="BAT102" s="1"/>
      <c r="BAU102" s="1"/>
      <c r="BAV102" s="1"/>
      <c r="BAW102" s="1"/>
      <c r="BAX102" s="1"/>
      <c r="BAY102" s="1"/>
      <c r="BAZ102" s="1"/>
      <c r="BBA102" s="1"/>
      <c r="BBB102" s="1"/>
      <c r="BBC102" s="1"/>
      <c r="BBD102" s="1"/>
      <c r="BBE102" s="1"/>
      <c r="BBF102" s="1"/>
      <c r="BBG102" s="1"/>
      <c r="BBH102" s="1"/>
      <c r="BBI102" s="1"/>
      <c r="BBJ102" s="1"/>
      <c r="BBK102" s="1"/>
      <c r="BBL102" s="1"/>
      <c r="BBM102" s="1"/>
      <c r="BBN102" s="1"/>
      <c r="BBO102" s="1"/>
      <c r="BBP102" s="1"/>
      <c r="BBQ102" s="1"/>
      <c r="BBR102" s="1"/>
      <c r="BBS102" s="1"/>
      <c r="BBT102" s="1"/>
      <c r="BBU102" s="1"/>
      <c r="BBV102" s="1"/>
      <c r="BBW102" s="1"/>
      <c r="BBX102" s="1"/>
      <c r="BBY102" s="1"/>
      <c r="BBZ102" s="1"/>
      <c r="BCA102" s="1"/>
      <c r="BCB102" s="1"/>
      <c r="BCC102" s="1"/>
      <c r="BCD102" s="1"/>
      <c r="BCE102" s="1"/>
      <c r="BCF102" s="1"/>
      <c r="BCG102" s="1"/>
      <c r="BCH102" s="1"/>
      <c r="BCI102" s="1"/>
      <c r="BCJ102" s="1"/>
      <c r="BCK102" s="1"/>
      <c r="BCL102" s="1"/>
      <c r="BCM102" s="1"/>
      <c r="BCN102" s="1"/>
      <c r="BCO102" s="1"/>
      <c r="BCP102" s="1"/>
      <c r="BCQ102" s="1"/>
      <c r="BCR102" s="1"/>
      <c r="BCS102" s="1"/>
      <c r="BCT102" s="1"/>
      <c r="BCU102" s="1"/>
      <c r="BCV102" s="1"/>
      <c r="BCW102" s="1"/>
      <c r="BCX102" s="1"/>
      <c r="BCY102" s="1"/>
      <c r="BCZ102" s="1"/>
      <c r="BDA102" s="1"/>
      <c r="BDB102" s="1"/>
      <c r="BDC102" s="1"/>
      <c r="BDD102" s="1"/>
      <c r="BDE102" s="1"/>
      <c r="BDF102" s="1"/>
      <c r="BDG102" s="1"/>
      <c r="BDH102" s="1"/>
      <c r="BDI102" s="1"/>
      <c r="BDJ102" s="1"/>
      <c r="BDK102" s="1"/>
      <c r="BDL102" s="1"/>
      <c r="BDM102" s="1"/>
      <c r="BDN102" s="1"/>
      <c r="BDO102" s="1"/>
      <c r="BDP102" s="1"/>
      <c r="BDQ102" s="1"/>
      <c r="BDR102" s="1"/>
      <c r="BDS102" s="1"/>
      <c r="BDT102" s="1"/>
      <c r="BDU102" s="1"/>
      <c r="BDV102" s="1"/>
      <c r="BDW102" s="1"/>
      <c r="BDX102" s="1"/>
      <c r="BDY102" s="1"/>
      <c r="BDZ102" s="1"/>
      <c r="BEA102" s="1"/>
      <c r="BEB102" s="1"/>
      <c r="BEC102" s="1"/>
      <c r="BED102" s="1"/>
      <c r="BEE102" s="1"/>
      <c r="BEF102" s="1"/>
      <c r="BEG102" s="1"/>
      <c r="BEH102" s="1"/>
      <c r="BEI102" s="1"/>
      <c r="BEJ102" s="1"/>
      <c r="BEK102" s="1"/>
      <c r="BEL102" s="1"/>
      <c r="BEM102" s="1"/>
      <c r="BEN102" s="1"/>
      <c r="BEO102" s="1"/>
      <c r="BEP102" s="1"/>
      <c r="BEQ102" s="1"/>
      <c r="BER102" s="1"/>
      <c r="BES102" s="1"/>
      <c r="BET102" s="1"/>
      <c r="BEU102" s="1"/>
      <c r="BEV102" s="1"/>
      <c r="BEW102" s="1"/>
      <c r="BEX102" s="1"/>
      <c r="BEY102" s="1"/>
      <c r="BEZ102" s="1"/>
      <c r="BFA102" s="1"/>
      <c r="BFB102" s="1"/>
      <c r="BFC102" s="1"/>
      <c r="BFD102" s="1"/>
      <c r="BFE102" s="1"/>
      <c r="BFF102" s="1"/>
      <c r="BFG102" s="1"/>
      <c r="BFH102" s="1"/>
      <c r="BFI102" s="1"/>
      <c r="BFJ102" s="1"/>
      <c r="BFK102" s="1"/>
      <c r="BFL102" s="1"/>
      <c r="BFM102" s="1"/>
      <c r="BFN102" s="1"/>
      <c r="BFO102" s="1"/>
      <c r="BFP102" s="1"/>
      <c r="BFQ102" s="1"/>
      <c r="BFR102" s="1"/>
      <c r="BFS102" s="1"/>
      <c r="BFT102" s="1"/>
      <c r="BFU102" s="1"/>
      <c r="BFV102" s="1"/>
      <c r="BFW102" s="1"/>
      <c r="BFX102" s="1"/>
      <c r="BFY102" s="1"/>
      <c r="BFZ102" s="1"/>
      <c r="BGA102" s="1"/>
      <c r="BGB102" s="1"/>
      <c r="BGC102" s="1"/>
      <c r="BGD102" s="1"/>
      <c r="BGE102" s="1"/>
      <c r="BGF102" s="1"/>
      <c r="BGG102" s="1"/>
      <c r="BGH102" s="1"/>
      <c r="BGI102" s="1"/>
      <c r="BGJ102" s="1"/>
      <c r="BGK102" s="1"/>
      <c r="BGL102" s="1"/>
      <c r="BGM102" s="1"/>
      <c r="BGN102" s="1"/>
      <c r="BGO102" s="1"/>
      <c r="BGP102" s="1"/>
      <c r="BGQ102" s="1"/>
      <c r="BGR102" s="1"/>
      <c r="BGS102" s="1"/>
      <c r="BGT102" s="1"/>
      <c r="BGU102" s="1"/>
      <c r="BGV102" s="1"/>
      <c r="BGW102" s="1"/>
      <c r="BGX102" s="1"/>
      <c r="BGY102" s="1"/>
      <c r="BGZ102" s="1"/>
      <c r="BHA102" s="1"/>
      <c r="BHB102" s="1"/>
      <c r="BHC102" s="1"/>
      <c r="BHD102" s="1"/>
      <c r="BHE102" s="1"/>
      <c r="BHF102" s="1"/>
      <c r="BHG102" s="1"/>
      <c r="BHH102" s="1"/>
      <c r="BHI102" s="1"/>
      <c r="BHJ102" s="1"/>
      <c r="BHK102" s="1"/>
      <c r="BHL102" s="1"/>
      <c r="BHM102" s="1"/>
      <c r="BHN102" s="1"/>
      <c r="BHO102" s="1"/>
      <c r="BHP102" s="1"/>
      <c r="BHQ102" s="1"/>
      <c r="BHR102" s="1"/>
      <c r="BHS102" s="1"/>
      <c r="BHT102" s="1"/>
      <c r="BHU102" s="1"/>
      <c r="BHV102" s="1"/>
      <c r="BHW102" s="1"/>
      <c r="BHX102" s="1"/>
      <c r="BHY102" s="1"/>
      <c r="BHZ102" s="1"/>
      <c r="BIA102" s="1"/>
      <c r="BIB102" s="1"/>
      <c r="BIC102" s="1"/>
      <c r="BID102" s="1"/>
      <c r="BIE102" s="1"/>
      <c r="BIF102" s="1"/>
      <c r="BIG102" s="1"/>
      <c r="BIH102" s="1"/>
      <c r="BII102" s="1"/>
      <c r="BIJ102" s="1"/>
      <c r="BIK102" s="1"/>
      <c r="BIL102" s="1"/>
      <c r="BIM102" s="1"/>
      <c r="BIN102" s="1"/>
      <c r="BIO102" s="1"/>
      <c r="BIP102" s="1"/>
      <c r="BIQ102" s="1"/>
      <c r="BIR102" s="1"/>
      <c r="BIS102" s="1"/>
      <c r="BIT102" s="1"/>
      <c r="BIU102" s="1"/>
      <c r="BIV102" s="1"/>
      <c r="BIW102" s="1"/>
      <c r="BIX102" s="1"/>
      <c r="BIY102" s="1"/>
      <c r="BIZ102" s="1"/>
      <c r="BJA102" s="1"/>
      <c r="BJB102" s="1"/>
      <c r="BJC102" s="1"/>
      <c r="BJD102" s="1"/>
      <c r="BJE102" s="1"/>
      <c r="BJF102" s="1"/>
      <c r="BJG102" s="1"/>
      <c r="BJH102" s="1"/>
      <c r="BJI102" s="1"/>
      <c r="BJJ102" s="1"/>
      <c r="BJK102" s="1"/>
      <c r="BJL102" s="1"/>
      <c r="BJM102" s="1"/>
      <c r="BJN102" s="1"/>
      <c r="BJO102" s="1"/>
      <c r="BJP102" s="1"/>
      <c r="BJQ102" s="1"/>
      <c r="BJR102" s="1"/>
      <c r="BJS102" s="1"/>
      <c r="BJT102" s="1"/>
      <c r="BJU102" s="1"/>
      <c r="BJV102" s="1"/>
      <c r="BJW102" s="1"/>
      <c r="BJX102" s="1"/>
      <c r="BJY102" s="1"/>
      <c r="BJZ102" s="1"/>
      <c r="BKA102" s="1"/>
      <c r="BKB102" s="1"/>
      <c r="BKC102" s="1"/>
      <c r="BKD102" s="1"/>
      <c r="BKE102" s="1"/>
      <c r="BKF102" s="1"/>
      <c r="BKG102" s="1"/>
      <c r="BKH102" s="1"/>
      <c r="BKI102" s="1"/>
      <c r="BKJ102" s="1"/>
      <c r="BKK102" s="1"/>
      <c r="BKL102" s="1"/>
      <c r="BKM102" s="1"/>
      <c r="BKN102" s="1"/>
      <c r="BKO102" s="1"/>
      <c r="BKP102" s="1"/>
      <c r="BKQ102" s="1"/>
      <c r="BKR102" s="1"/>
      <c r="BKS102" s="1"/>
      <c r="BKT102" s="1"/>
      <c r="BKU102" s="1"/>
      <c r="BKV102" s="1"/>
      <c r="BKW102" s="1"/>
      <c r="BKX102" s="1"/>
      <c r="BKY102" s="1"/>
      <c r="BKZ102" s="1"/>
      <c r="BLA102" s="1"/>
      <c r="BLB102" s="1"/>
      <c r="BLC102" s="1"/>
      <c r="BLD102" s="1"/>
      <c r="BLE102" s="1"/>
      <c r="BLF102" s="1"/>
      <c r="BLG102" s="1"/>
      <c r="BLH102" s="1"/>
      <c r="BLI102" s="1"/>
      <c r="BLJ102" s="1"/>
      <c r="BLK102" s="1"/>
      <c r="BLL102" s="1"/>
      <c r="BLM102" s="1"/>
      <c r="BLN102" s="1"/>
      <c r="BLO102" s="1"/>
      <c r="BLP102" s="1"/>
      <c r="BLQ102" s="1"/>
      <c r="BLR102" s="1"/>
      <c r="BLS102" s="1"/>
      <c r="BLT102" s="1"/>
      <c r="BLU102" s="1"/>
      <c r="BLV102" s="1"/>
      <c r="BLW102" s="1"/>
      <c r="BLX102" s="1"/>
      <c r="BLY102" s="1"/>
      <c r="BLZ102" s="1"/>
      <c r="BMA102" s="1"/>
      <c r="BMB102" s="1"/>
      <c r="BMC102" s="1"/>
      <c r="BMD102" s="1"/>
      <c r="BME102" s="1"/>
      <c r="BMF102" s="1"/>
      <c r="BMG102" s="1"/>
      <c r="BMH102" s="1"/>
      <c r="BMI102" s="1"/>
      <c r="BMJ102" s="1"/>
      <c r="BMK102" s="1"/>
      <c r="BML102" s="1"/>
      <c r="BMM102" s="1"/>
      <c r="BMN102" s="1"/>
      <c r="BMO102" s="1"/>
      <c r="BMP102" s="1"/>
      <c r="BMQ102" s="1"/>
      <c r="BMR102" s="1"/>
      <c r="BMS102" s="1"/>
      <c r="BMT102" s="1"/>
      <c r="BMU102" s="1"/>
      <c r="BMV102" s="1"/>
      <c r="BMW102" s="1"/>
      <c r="BMX102" s="1"/>
      <c r="BMY102" s="1"/>
      <c r="BMZ102" s="1"/>
      <c r="BNA102" s="1"/>
      <c r="BNB102" s="1"/>
      <c r="BNC102" s="1"/>
      <c r="BND102" s="1"/>
      <c r="BNE102" s="1"/>
      <c r="BNF102" s="1"/>
      <c r="BNG102" s="1"/>
      <c r="BNH102" s="1"/>
      <c r="BNI102" s="1"/>
      <c r="BNJ102" s="1"/>
      <c r="BNK102" s="1"/>
      <c r="BNL102" s="1"/>
      <c r="BNM102" s="1"/>
      <c r="BNN102" s="1"/>
      <c r="BNO102" s="1"/>
      <c r="BNP102" s="1"/>
      <c r="BNQ102" s="1"/>
      <c r="BNR102" s="1"/>
      <c r="BNS102" s="1"/>
      <c r="BNT102" s="1"/>
      <c r="BNU102" s="1"/>
      <c r="BNV102" s="1"/>
      <c r="BNW102" s="1"/>
      <c r="BNX102" s="1"/>
      <c r="BNY102" s="1"/>
      <c r="BNZ102" s="1"/>
      <c r="BOA102" s="1"/>
      <c r="BOB102" s="1"/>
      <c r="BOC102" s="1"/>
      <c r="BOD102" s="1"/>
      <c r="BOE102" s="1"/>
      <c r="BOF102" s="1"/>
      <c r="BOG102" s="1"/>
      <c r="BOH102" s="1"/>
      <c r="BOI102" s="1"/>
      <c r="BOJ102" s="1"/>
      <c r="BOK102" s="1"/>
      <c r="BOL102" s="1"/>
      <c r="BOM102" s="1"/>
      <c r="BON102" s="1"/>
      <c r="BOO102" s="1"/>
      <c r="BOP102" s="1"/>
      <c r="BOQ102" s="1"/>
      <c r="BOR102" s="1"/>
      <c r="BOS102" s="1"/>
      <c r="BOT102" s="1"/>
      <c r="BOU102" s="1"/>
      <c r="BOV102" s="1"/>
      <c r="BOW102" s="1"/>
      <c r="BOX102" s="1"/>
      <c r="BOY102" s="1"/>
      <c r="BOZ102" s="1"/>
      <c r="BPA102" s="1"/>
      <c r="BPB102" s="1"/>
      <c r="BPC102" s="1"/>
      <c r="BPD102" s="1"/>
      <c r="BPE102" s="1"/>
      <c r="BPF102" s="1"/>
      <c r="BPG102" s="1"/>
      <c r="BPH102" s="1"/>
      <c r="BPI102" s="1"/>
      <c r="BPJ102" s="1"/>
      <c r="BPK102" s="1"/>
      <c r="BPL102" s="1"/>
      <c r="BPM102" s="1"/>
      <c r="BPN102" s="1"/>
      <c r="BPO102" s="1"/>
      <c r="BPP102" s="1"/>
      <c r="BPQ102" s="1"/>
      <c r="BPR102" s="1"/>
      <c r="BPS102" s="1"/>
      <c r="BPT102" s="1"/>
      <c r="BPU102" s="1"/>
      <c r="BPV102" s="1"/>
      <c r="BPW102" s="1"/>
      <c r="BPX102" s="1"/>
      <c r="BPY102" s="1"/>
      <c r="BPZ102" s="1"/>
      <c r="BQA102" s="1"/>
      <c r="BQB102" s="1"/>
      <c r="BQC102" s="1"/>
      <c r="BQD102" s="1"/>
      <c r="BQE102" s="1"/>
      <c r="BQF102" s="1"/>
      <c r="BQG102" s="1"/>
      <c r="BQH102" s="1"/>
      <c r="BQI102" s="1"/>
      <c r="BQJ102" s="1"/>
      <c r="BQK102" s="1"/>
      <c r="BQL102" s="1"/>
      <c r="BQM102" s="1"/>
      <c r="BQN102" s="1"/>
      <c r="BQO102" s="1"/>
      <c r="BQP102" s="1"/>
      <c r="BQQ102" s="1"/>
      <c r="BQR102" s="1"/>
      <c r="BQS102" s="1"/>
      <c r="BQT102" s="1"/>
      <c r="BQU102" s="1"/>
      <c r="BQV102" s="1"/>
      <c r="BQW102" s="1"/>
      <c r="BQX102" s="1"/>
      <c r="BQY102" s="1"/>
      <c r="BQZ102" s="1"/>
      <c r="BRA102" s="1"/>
      <c r="BRB102" s="1"/>
      <c r="BRC102" s="1"/>
      <c r="BRD102" s="1"/>
      <c r="BRE102" s="1"/>
      <c r="BRF102" s="1"/>
      <c r="BRG102" s="1"/>
      <c r="BRH102" s="1"/>
      <c r="BRI102" s="1"/>
      <c r="BRJ102" s="1"/>
      <c r="BRK102" s="1"/>
      <c r="BRL102" s="1"/>
      <c r="BRM102" s="1"/>
      <c r="BRN102" s="1"/>
      <c r="BRO102" s="1"/>
      <c r="BRP102" s="1"/>
      <c r="BRQ102" s="1"/>
      <c r="BRR102" s="1"/>
      <c r="BRS102" s="1"/>
      <c r="BRT102" s="1"/>
      <c r="BRU102" s="1"/>
      <c r="BRV102" s="1"/>
      <c r="BRW102" s="1"/>
      <c r="BRX102" s="1"/>
      <c r="BRY102" s="1"/>
      <c r="BRZ102" s="1"/>
      <c r="BSA102" s="1"/>
      <c r="BSB102" s="1"/>
      <c r="BSC102" s="1"/>
      <c r="BSD102" s="1"/>
      <c r="BSE102" s="1"/>
      <c r="BSF102" s="1"/>
      <c r="BSG102" s="1"/>
      <c r="BSH102" s="1"/>
      <c r="BSI102" s="1"/>
      <c r="BSJ102" s="1"/>
      <c r="BSK102" s="1"/>
      <c r="BSL102" s="1"/>
      <c r="BSM102" s="1"/>
      <c r="BSN102" s="1"/>
      <c r="BSO102" s="1"/>
      <c r="BSP102" s="1"/>
      <c r="BSQ102" s="1"/>
      <c r="BSR102" s="1"/>
      <c r="BSS102" s="1"/>
      <c r="BST102" s="1"/>
      <c r="BSU102" s="1"/>
      <c r="BSV102" s="1"/>
      <c r="BSW102" s="1"/>
      <c r="BSX102" s="1"/>
      <c r="BSY102" s="1"/>
      <c r="BSZ102" s="1"/>
      <c r="BTA102" s="1"/>
      <c r="BTB102" s="1"/>
      <c r="BTC102" s="1"/>
      <c r="BTD102" s="1"/>
      <c r="BTE102" s="1"/>
      <c r="BTF102" s="1"/>
      <c r="BTG102" s="1"/>
      <c r="BTH102" s="1"/>
      <c r="BTI102" s="1"/>
      <c r="BTJ102" s="1"/>
      <c r="BTK102" s="1"/>
      <c r="BTL102" s="1"/>
      <c r="BTM102" s="1"/>
      <c r="BTN102" s="1"/>
      <c r="BTO102" s="1"/>
      <c r="BTP102" s="1"/>
      <c r="BTQ102" s="1"/>
      <c r="BTR102" s="1"/>
      <c r="BTS102" s="1"/>
      <c r="BTT102" s="1"/>
      <c r="BTU102" s="1"/>
      <c r="BTV102" s="1"/>
      <c r="BTW102" s="1"/>
      <c r="BTX102" s="1"/>
      <c r="BTY102" s="1"/>
      <c r="BTZ102" s="1"/>
      <c r="BUA102" s="1"/>
      <c r="BUB102" s="1"/>
      <c r="BUC102" s="1"/>
      <c r="BUD102" s="1"/>
      <c r="BUE102" s="1"/>
      <c r="BUF102" s="1"/>
      <c r="BUG102" s="1"/>
      <c r="BUH102" s="1"/>
      <c r="BUI102" s="1"/>
      <c r="BUJ102" s="1"/>
      <c r="BUK102" s="1"/>
      <c r="BUL102" s="1"/>
      <c r="BUM102" s="1"/>
      <c r="BUN102" s="1"/>
      <c r="BUO102" s="1"/>
      <c r="BUP102" s="1"/>
      <c r="BUQ102" s="1"/>
      <c r="BUR102" s="1"/>
      <c r="BUS102" s="1"/>
      <c r="BUT102" s="1"/>
      <c r="BUU102" s="1"/>
      <c r="BUV102" s="1"/>
      <c r="BUW102" s="1"/>
      <c r="BUX102" s="1"/>
      <c r="BUY102" s="1"/>
      <c r="BUZ102" s="1"/>
      <c r="BVA102" s="1"/>
      <c r="BVB102" s="1"/>
      <c r="BVC102" s="1"/>
      <c r="BVD102" s="1"/>
      <c r="BVE102" s="1"/>
      <c r="BVF102" s="1"/>
      <c r="BVG102" s="1"/>
      <c r="BVH102" s="1"/>
      <c r="BVI102" s="1"/>
      <c r="BVJ102" s="1"/>
      <c r="BVK102" s="1"/>
      <c r="BVL102" s="1"/>
      <c r="BVM102" s="1"/>
      <c r="BVN102" s="1"/>
      <c r="BVO102" s="1"/>
      <c r="BVP102" s="1"/>
      <c r="BVQ102" s="1"/>
      <c r="BVR102" s="1"/>
      <c r="BVS102" s="1"/>
      <c r="BVT102" s="1"/>
      <c r="BVU102" s="1"/>
      <c r="BVV102" s="1"/>
      <c r="BVW102" s="1"/>
      <c r="BVX102" s="1"/>
      <c r="BVY102" s="1"/>
      <c r="BVZ102" s="1"/>
      <c r="BWA102" s="1"/>
      <c r="BWB102" s="1"/>
      <c r="BWC102" s="1"/>
      <c r="BWD102" s="1"/>
      <c r="BWE102" s="1"/>
      <c r="BWF102" s="1"/>
      <c r="BWG102" s="1"/>
      <c r="BWH102" s="1"/>
      <c r="BWI102" s="1"/>
      <c r="BWJ102" s="1"/>
      <c r="BWK102" s="1"/>
      <c r="BWL102" s="1"/>
      <c r="BWM102" s="1"/>
      <c r="BWN102" s="1"/>
      <c r="BWO102" s="1"/>
      <c r="BWP102" s="1"/>
      <c r="BWQ102" s="1"/>
      <c r="BWR102" s="1"/>
      <c r="BWS102" s="1"/>
      <c r="BWT102" s="1"/>
      <c r="BWU102" s="1"/>
      <c r="BWV102" s="1"/>
      <c r="BWW102" s="1"/>
      <c r="BWX102" s="1"/>
      <c r="BWY102" s="1"/>
      <c r="BWZ102" s="1"/>
      <c r="BXA102" s="1"/>
      <c r="BXB102" s="1"/>
      <c r="BXC102" s="1"/>
      <c r="BXD102" s="1"/>
      <c r="BXE102" s="1"/>
      <c r="BXF102" s="1"/>
      <c r="BXG102" s="1"/>
      <c r="BXH102" s="1"/>
      <c r="BXI102" s="1"/>
      <c r="BXJ102" s="1"/>
      <c r="BXK102" s="1"/>
      <c r="BXL102" s="1"/>
      <c r="BXM102" s="1"/>
      <c r="BXN102" s="1"/>
      <c r="BXO102" s="1"/>
      <c r="BXP102" s="1"/>
      <c r="BXQ102" s="1"/>
      <c r="BXR102" s="1"/>
      <c r="BXS102" s="1"/>
      <c r="BXT102" s="1"/>
      <c r="BXU102" s="1"/>
      <c r="BXV102" s="1"/>
      <c r="BXW102" s="1"/>
      <c r="BXX102" s="1"/>
      <c r="BXY102" s="1"/>
      <c r="BXZ102" s="1"/>
      <c r="BYA102" s="1"/>
      <c r="BYB102" s="1"/>
      <c r="BYC102" s="1"/>
      <c r="BYD102" s="1"/>
      <c r="BYE102" s="1"/>
      <c r="BYF102" s="1"/>
      <c r="BYG102" s="1"/>
      <c r="BYH102" s="1"/>
      <c r="BYI102" s="1"/>
      <c r="BYJ102" s="1"/>
      <c r="BYK102" s="1"/>
      <c r="BYL102" s="1"/>
      <c r="BYM102" s="1"/>
      <c r="BYN102" s="1"/>
      <c r="BYO102" s="1"/>
      <c r="BYP102" s="1"/>
      <c r="BYQ102" s="1"/>
      <c r="BYR102" s="1"/>
      <c r="BYS102" s="1"/>
      <c r="BYT102" s="1"/>
      <c r="BYU102" s="1"/>
      <c r="BYV102" s="1"/>
      <c r="BYW102" s="1"/>
      <c r="BYX102" s="1"/>
      <c r="BYY102" s="1"/>
      <c r="BYZ102" s="1"/>
      <c r="BZA102" s="1"/>
      <c r="BZB102" s="1"/>
      <c r="BZC102" s="1"/>
      <c r="BZD102" s="1"/>
      <c r="BZE102" s="1"/>
      <c r="BZF102" s="1"/>
      <c r="BZG102" s="1"/>
      <c r="BZH102" s="1"/>
      <c r="BZI102" s="1"/>
      <c r="BZJ102" s="1"/>
      <c r="BZK102" s="1"/>
      <c r="BZL102" s="1"/>
      <c r="BZM102" s="1"/>
      <c r="BZN102" s="1"/>
      <c r="BZO102" s="1"/>
      <c r="BZP102" s="1"/>
      <c r="BZQ102" s="1"/>
      <c r="BZR102" s="1"/>
      <c r="BZS102" s="1"/>
      <c r="BZT102" s="1"/>
      <c r="BZU102" s="1"/>
      <c r="BZV102" s="1"/>
      <c r="BZW102" s="1"/>
      <c r="BZX102" s="1"/>
      <c r="BZY102" s="1"/>
      <c r="BZZ102" s="1"/>
      <c r="CAA102" s="1"/>
      <c r="CAB102" s="1"/>
      <c r="CAC102" s="1"/>
      <c r="CAD102" s="1"/>
      <c r="CAE102" s="1"/>
      <c r="CAF102" s="1"/>
      <c r="CAG102" s="1"/>
      <c r="CAH102" s="1"/>
      <c r="CAI102" s="1"/>
      <c r="CAJ102" s="1"/>
      <c r="CAK102" s="1"/>
      <c r="CAL102" s="1"/>
      <c r="CAM102" s="1"/>
      <c r="CAN102" s="1"/>
      <c r="CAO102" s="1"/>
      <c r="CAP102" s="1"/>
      <c r="CAQ102" s="1"/>
      <c r="CAR102" s="1"/>
      <c r="CAS102" s="1"/>
      <c r="CAT102" s="1"/>
      <c r="CAU102" s="1"/>
      <c r="CAV102" s="1"/>
      <c r="CAW102" s="1"/>
      <c r="CAX102" s="1"/>
      <c r="CAY102" s="1"/>
      <c r="CAZ102" s="1"/>
      <c r="CBA102" s="1"/>
      <c r="CBB102" s="1"/>
      <c r="CBC102" s="1"/>
      <c r="CBD102" s="1"/>
      <c r="CBE102" s="1"/>
      <c r="CBF102" s="1"/>
      <c r="CBG102" s="1"/>
      <c r="CBH102" s="1"/>
      <c r="CBI102" s="1"/>
      <c r="CBJ102" s="1"/>
      <c r="CBK102" s="1"/>
      <c r="CBL102" s="1"/>
      <c r="CBM102" s="1"/>
      <c r="CBN102" s="1"/>
      <c r="CBO102" s="1"/>
      <c r="CBP102" s="1"/>
      <c r="CBQ102" s="1"/>
      <c r="CBR102" s="1"/>
      <c r="CBS102" s="1"/>
      <c r="CBT102" s="1"/>
      <c r="CBU102" s="1"/>
      <c r="CBV102" s="1"/>
      <c r="CBW102" s="1"/>
      <c r="CBX102" s="1"/>
      <c r="CBY102" s="1"/>
      <c r="CBZ102" s="1"/>
      <c r="CCA102" s="1"/>
      <c r="CCB102" s="1"/>
      <c r="CCC102" s="1"/>
      <c r="CCD102" s="1"/>
      <c r="CCE102" s="1"/>
      <c r="CCF102" s="1"/>
      <c r="CCG102" s="1"/>
      <c r="CCH102" s="1"/>
      <c r="CCI102" s="1"/>
      <c r="CCJ102" s="1"/>
      <c r="CCK102" s="1"/>
      <c r="CCL102" s="1"/>
      <c r="CCM102" s="1"/>
      <c r="CCN102" s="1"/>
      <c r="CCO102" s="1"/>
      <c r="CCP102" s="1"/>
      <c r="CCQ102" s="1"/>
      <c r="CCR102" s="1"/>
      <c r="CCS102" s="1"/>
      <c r="CCT102" s="1"/>
      <c r="CCU102" s="1"/>
      <c r="CCV102" s="1"/>
      <c r="CCW102" s="1"/>
      <c r="CCX102" s="1"/>
      <c r="CCY102" s="1"/>
      <c r="CCZ102" s="1"/>
      <c r="CDA102" s="1"/>
      <c r="CDB102" s="1"/>
      <c r="CDC102" s="1"/>
      <c r="CDD102" s="1"/>
      <c r="CDE102" s="1"/>
      <c r="CDF102" s="1"/>
      <c r="CDG102" s="1"/>
      <c r="CDH102" s="1"/>
      <c r="CDI102" s="1"/>
      <c r="CDJ102" s="1"/>
      <c r="CDK102" s="1"/>
      <c r="CDL102" s="1"/>
      <c r="CDM102" s="1"/>
      <c r="CDN102" s="1"/>
      <c r="CDO102" s="1"/>
      <c r="CDP102" s="1"/>
      <c r="CDQ102" s="1"/>
      <c r="CDR102" s="1"/>
      <c r="CDS102" s="1"/>
      <c r="CDT102" s="1"/>
      <c r="CDU102" s="1"/>
      <c r="CDV102" s="1"/>
      <c r="CDW102" s="1"/>
      <c r="CDX102" s="1"/>
      <c r="CDY102" s="1"/>
      <c r="CDZ102" s="1"/>
      <c r="CEA102" s="1"/>
      <c r="CEB102" s="1"/>
      <c r="CEC102" s="1"/>
      <c r="CED102" s="1"/>
      <c r="CEE102" s="1"/>
      <c r="CEF102" s="1"/>
      <c r="CEG102" s="1"/>
      <c r="CEH102" s="1"/>
      <c r="CEI102" s="1"/>
      <c r="CEJ102" s="1"/>
      <c r="CEK102" s="1"/>
      <c r="CEL102" s="1"/>
      <c r="CEM102" s="1"/>
      <c r="CEN102" s="1"/>
      <c r="CEO102" s="1"/>
      <c r="CEP102" s="1"/>
      <c r="CEQ102" s="1"/>
      <c r="CER102" s="1"/>
      <c r="CES102" s="1"/>
      <c r="CET102" s="1"/>
      <c r="CEU102" s="1"/>
      <c r="CEV102" s="1"/>
      <c r="CEW102" s="1"/>
      <c r="CEX102" s="1"/>
      <c r="CEY102" s="1"/>
      <c r="CEZ102" s="1"/>
      <c r="CFA102" s="1"/>
      <c r="CFB102" s="1"/>
      <c r="CFC102" s="1"/>
      <c r="CFD102" s="1"/>
      <c r="CFE102" s="1"/>
      <c r="CFF102" s="1"/>
      <c r="CFG102" s="1"/>
      <c r="CFH102" s="1"/>
      <c r="CFI102" s="1"/>
      <c r="CFJ102" s="1"/>
      <c r="CFK102" s="1"/>
      <c r="CFL102" s="1"/>
      <c r="CFM102" s="1"/>
      <c r="CFN102" s="1"/>
      <c r="CFO102" s="1"/>
      <c r="CFP102" s="1"/>
      <c r="CFQ102" s="1"/>
      <c r="CFR102" s="1"/>
      <c r="CFS102" s="1"/>
      <c r="CFT102" s="1"/>
      <c r="CFU102" s="1"/>
      <c r="CFV102" s="1"/>
      <c r="CFW102" s="1"/>
      <c r="CFX102" s="1"/>
      <c r="CFY102" s="1"/>
      <c r="CFZ102" s="1"/>
      <c r="CGA102" s="1"/>
      <c r="CGB102" s="1"/>
      <c r="CGC102" s="1"/>
      <c r="CGD102" s="1"/>
      <c r="CGE102" s="1"/>
      <c r="CGF102" s="1"/>
      <c r="CGG102" s="1"/>
      <c r="CGH102" s="1"/>
      <c r="CGI102" s="1"/>
      <c r="CGJ102" s="1"/>
      <c r="CGK102" s="1"/>
      <c r="CGL102" s="1"/>
      <c r="CGM102" s="1"/>
      <c r="CGN102" s="1"/>
      <c r="CGO102" s="1"/>
      <c r="CGP102" s="1"/>
      <c r="CGQ102" s="1"/>
      <c r="CGR102" s="1"/>
      <c r="CGS102" s="1"/>
      <c r="CGT102" s="1"/>
      <c r="CGU102" s="1"/>
      <c r="CGV102" s="1"/>
      <c r="CGW102" s="1"/>
      <c r="CGX102" s="1"/>
      <c r="CGY102" s="1"/>
      <c r="CGZ102" s="1"/>
      <c r="CHA102" s="1"/>
      <c r="CHB102" s="1"/>
      <c r="CHC102" s="1"/>
      <c r="CHD102" s="1"/>
      <c r="CHE102" s="1"/>
      <c r="CHF102" s="1"/>
      <c r="CHG102" s="1"/>
      <c r="CHH102" s="1"/>
      <c r="CHI102" s="1"/>
      <c r="CHJ102" s="1"/>
      <c r="CHK102" s="1"/>
      <c r="CHL102" s="1"/>
      <c r="CHM102" s="1"/>
      <c r="CHN102" s="1"/>
      <c r="CHO102" s="1"/>
      <c r="CHP102" s="1"/>
      <c r="CHQ102" s="1"/>
      <c r="CHR102" s="1"/>
      <c r="CHS102" s="1"/>
      <c r="CHT102" s="1"/>
      <c r="CHU102" s="1"/>
      <c r="CHV102" s="1"/>
      <c r="CHW102" s="1"/>
      <c r="CHX102" s="1"/>
      <c r="CHY102" s="1"/>
      <c r="CHZ102" s="1"/>
      <c r="CIA102" s="1"/>
      <c r="CIB102" s="1"/>
      <c r="CIC102" s="1"/>
      <c r="CID102" s="1"/>
      <c r="CIE102" s="1"/>
      <c r="CIF102" s="1"/>
      <c r="CIG102" s="1"/>
      <c r="CIH102" s="1"/>
      <c r="CII102" s="1"/>
      <c r="CIJ102" s="1"/>
      <c r="CIK102" s="1"/>
      <c r="CIL102" s="1"/>
      <c r="CIM102" s="1"/>
      <c r="CIN102" s="1"/>
      <c r="CIO102" s="1"/>
      <c r="CIP102" s="1"/>
      <c r="CIQ102" s="1"/>
      <c r="CIR102" s="1"/>
      <c r="CIS102" s="1"/>
      <c r="CIT102" s="1"/>
      <c r="CIU102" s="1"/>
      <c r="CIV102" s="1"/>
      <c r="CIW102" s="1"/>
      <c r="CIX102" s="1"/>
      <c r="CIY102" s="1"/>
      <c r="CIZ102" s="1"/>
      <c r="CJA102" s="1"/>
      <c r="CJB102" s="1"/>
      <c r="CJC102" s="1"/>
      <c r="CJD102" s="1"/>
      <c r="CJE102" s="1"/>
      <c r="CJF102" s="1"/>
      <c r="CJG102" s="1"/>
      <c r="CJH102" s="1"/>
      <c r="CJI102" s="1"/>
      <c r="CJJ102" s="1"/>
      <c r="CJK102" s="1"/>
      <c r="CJL102" s="1"/>
      <c r="CJM102" s="1"/>
      <c r="CJN102" s="1"/>
      <c r="CJO102" s="1"/>
      <c r="CJP102" s="1"/>
      <c r="CJQ102" s="1"/>
      <c r="CJR102" s="1"/>
      <c r="CJS102" s="1"/>
      <c r="CJT102" s="1"/>
      <c r="CJU102" s="1"/>
      <c r="CJV102" s="1"/>
      <c r="CJW102" s="1"/>
      <c r="CJX102" s="1"/>
      <c r="CJY102" s="1"/>
      <c r="CJZ102" s="1"/>
      <c r="CKA102" s="1"/>
      <c r="CKB102" s="1"/>
      <c r="CKC102" s="1"/>
      <c r="CKD102" s="1"/>
      <c r="CKE102" s="1"/>
      <c r="CKF102" s="1"/>
      <c r="CKG102" s="1"/>
      <c r="CKH102" s="1"/>
      <c r="CKI102" s="1"/>
      <c r="CKJ102" s="1"/>
      <c r="CKK102" s="1"/>
      <c r="CKL102" s="1"/>
      <c r="CKM102" s="1"/>
      <c r="CKN102" s="1"/>
      <c r="CKO102" s="1"/>
      <c r="CKP102" s="1"/>
      <c r="CKQ102" s="1"/>
      <c r="CKR102" s="1"/>
      <c r="CKS102" s="1"/>
      <c r="CKT102" s="1"/>
      <c r="CKU102" s="1"/>
      <c r="CKV102" s="1"/>
      <c r="CKW102" s="1"/>
      <c r="CKX102" s="1"/>
      <c r="CKY102" s="1"/>
      <c r="CKZ102" s="1"/>
      <c r="CLA102" s="1"/>
      <c r="CLB102" s="1"/>
      <c r="CLC102" s="1"/>
      <c r="CLD102" s="1"/>
      <c r="CLE102" s="1"/>
      <c r="CLF102" s="1"/>
      <c r="CLG102" s="1"/>
      <c r="CLH102" s="1"/>
      <c r="CLI102" s="1"/>
      <c r="CLJ102" s="1"/>
      <c r="CLK102" s="1"/>
      <c r="CLL102" s="1"/>
      <c r="CLM102" s="1"/>
      <c r="CLN102" s="1"/>
      <c r="CLO102" s="1"/>
      <c r="CLP102" s="1"/>
      <c r="CLQ102" s="1"/>
      <c r="CLR102" s="1"/>
      <c r="CLS102" s="1"/>
      <c r="CLT102" s="1"/>
      <c r="CLU102" s="1"/>
      <c r="CLV102" s="1"/>
      <c r="CLW102" s="1"/>
      <c r="CLX102" s="1"/>
      <c r="CLY102" s="1"/>
      <c r="CLZ102" s="1"/>
      <c r="CMA102" s="1"/>
      <c r="CMB102" s="1"/>
      <c r="CMC102" s="1"/>
      <c r="CMD102" s="1"/>
      <c r="CME102" s="1"/>
      <c r="CMF102" s="1"/>
      <c r="CMG102" s="1"/>
      <c r="CMH102" s="1"/>
      <c r="CMI102" s="1"/>
      <c r="CMJ102" s="1"/>
      <c r="CMK102" s="1"/>
      <c r="CML102" s="1"/>
      <c r="CMM102" s="1"/>
      <c r="CMN102" s="1"/>
      <c r="CMO102" s="1"/>
      <c r="CMP102" s="1"/>
      <c r="CMQ102" s="1"/>
      <c r="CMR102" s="1"/>
      <c r="CMS102" s="1"/>
      <c r="CMT102" s="1"/>
      <c r="CMU102" s="1"/>
      <c r="CMV102" s="1"/>
      <c r="CMW102" s="1"/>
      <c r="CMX102" s="1"/>
      <c r="CMY102" s="1"/>
      <c r="CMZ102" s="1"/>
      <c r="CNA102" s="1"/>
      <c r="CNB102" s="1"/>
      <c r="CNC102" s="1"/>
      <c r="CND102" s="1"/>
      <c r="CNE102" s="1"/>
      <c r="CNF102" s="1"/>
      <c r="CNG102" s="1"/>
      <c r="CNH102" s="1"/>
      <c r="CNI102" s="1"/>
      <c r="CNJ102" s="1"/>
      <c r="CNK102" s="1"/>
      <c r="CNL102" s="1"/>
      <c r="CNM102" s="1"/>
      <c r="CNN102" s="1"/>
      <c r="CNO102" s="1"/>
      <c r="CNP102" s="1"/>
      <c r="CNQ102" s="1"/>
      <c r="CNR102" s="1"/>
      <c r="CNS102" s="1"/>
      <c r="CNT102" s="1"/>
      <c r="CNU102" s="1"/>
      <c r="CNV102" s="1"/>
      <c r="CNW102" s="1"/>
      <c r="CNX102" s="1"/>
      <c r="CNY102" s="1"/>
      <c r="CNZ102" s="1"/>
      <c r="COA102" s="1"/>
      <c r="COB102" s="1"/>
      <c r="COC102" s="1"/>
      <c r="COD102" s="1"/>
      <c r="COE102" s="1"/>
      <c r="COF102" s="1"/>
      <c r="COG102" s="1"/>
      <c r="COH102" s="1"/>
      <c r="COI102" s="1"/>
      <c r="COJ102" s="1"/>
      <c r="COK102" s="1"/>
      <c r="COL102" s="1"/>
      <c r="COM102" s="1"/>
      <c r="CON102" s="1"/>
      <c r="COO102" s="1"/>
      <c r="COP102" s="1"/>
      <c r="COQ102" s="1"/>
      <c r="COR102" s="1"/>
      <c r="COS102" s="1"/>
      <c r="COT102" s="1"/>
      <c r="COU102" s="1"/>
      <c r="COV102" s="1"/>
      <c r="COW102" s="1"/>
      <c r="COX102" s="1"/>
      <c r="COY102" s="1"/>
      <c r="COZ102" s="1"/>
      <c r="CPA102" s="1"/>
      <c r="CPB102" s="1"/>
      <c r="CPC102" s="1"/>
      <c r="CPD102" s="1"/>
      <c r="CPE102" s="1"/>
      <c r="CPF102" s="1"/>
      <c r="CPG102" s="1"/>
      <c r="CPH102" s="1"/>
      <c r="CPI102" s="1"/>
      <c r="CPJ102" s="1"/>
      <c r="CPK102" s="1"/>
      <c r="CPL102" s="1"/>
      <c r="CPM102" s="1"/>
      <c r="CPN102" s="1"/>
      <c r="CPO102" s="1"/>
      <c r="CPP102" s="1"/>
      <c r="CPQ102" s="1"/>
      <c r="CPR102" s="1"/>
      <c r="CPS102" s="1"/>
      <c r="CPT102" s="1"/>
      <c r="CPU102" s="1"/>
      <c r="CPV102" s="1"/>
      <c r="CPW102" s="1"/>
      <c r="CPX102" s="1"/>
      <c r="CPY102" s="1"/>
      <c r="CPZ102" s="1"/>
      <c r="CQA102" s="1"/>
      <c r="CQB102" s="1"/>
      <c r="CQC102" s="1"/>
      <c r="CQD102" s="1"/>
      <c r="CQE102" s="1"/>
      <c r="CQF102" s="1"/>
      <c r="CQG102" s="1"/>
      <c r="CQH102" s="1"/>
      <c r="CQI102" s="1"/>
      <c r="CQJ102" s="1"/>
      <c r="CQK102" s="1"/>
      <c r="CQL102" s="1"/>
      <c r="CQM102" s="1"/>
      <c r="CQN102" s="1"/>
      <c r="CQO102" s="1"/>
      <c r="CQP102" s="1"/>
      <c r="CQQ102" s="1"/>
      <c r="CQR102" s="1"/>
      <c r="CQS102" s="1"/>
      <c r="CQT102" s="1"/>
      <c r="CQU102" s="1"/>
      <c r="CQV102" s="1"/>
      <c r="CQW102" s="1"/>
      <c r="CQX102" s="1"/>
      <c r="CQY102" s="1"/>
      <c r="CQZ102" s="1"/>
      <c r="CRA102" s="1"/>
      <c r="CRB102" s="1"/>
      <c r="CRC102" s="1"/>
      <c r="CRD102" s="1"/>
      <c r="CRE102" s="1"/>
      <c r="CRF102" s="1"/>
      <c r="CRG102" s="1"/>
      <c r="CRH102" s="1"/>
      <c r="CRI102" s="1"/>
      <c r="CRJ102" s="1"/>
      <c r="CRK102" s="1"/>
      <c r="CRL102" s="1"/>
      <c r="CRM102" s="1"/>
      <c r="CRN102" s="1"/>
      <c r="CRO102" s="1"/>
      <c r="CRP102" s="1"/>
      <c r="CRQ102" s="1"/>
      <c r="CRR102" s="1"/>
      <c r="CRS102" s="1"/>
      <c r="CRT102" s="1"/>
      <c r="CRU102" s="1"/>
      <c r="CRV102" s="1"/>
      <c r="CRW102" s="1"/>
      <c r="CRX102" s="1"/>
      <c r="CRY102" s="1"/>
      <c r="CRZ102" s="1"/>
      <c r="CSA102" s="1"/>
      <c r="CSB102" s="1"/>
      <c r="CSC102" s="1"/>
      <c r="CSD102" s="1"/>
      <c r="CSE102" s="1"/>
      <c r="CSF102" s="1"/>
      <c r="CSG102" s="1"/>
      <c r="CSH102" s="1"/>
      <c r="CSI102" s="1"/>
      <c r="CSJ102" s="1"/>
      <c r="CSK102" s="1"/>
      <c r="CSL102" s="1"/>
      <c r="CSM102" s="1"/>
      <c r="CSN102" s="1"/>
      <c r="CSO102" s="1"/>
      <c r="CSP102" s="1"/>
      <c r="CSQ102" s="1"/>
      <c r="CSR102" s="1"/>
      <c r="CSS102" s="1"/>
      <c r="CST102" s="1"/>
      <c r="CSU102" s="1"/>
      <c r="CSV102" s="1"/>
      <c r="CSW102" s="1"/>
      <c r="CSX102" s="1"/>
      <c r="CSY102" s="1"/>
      <c r="CSZ102" s="1"/>
      <c r="CTA102" s="1"/>
      <c r="CTB102" s="1"/>
      <c r="CTC102" s="1"/>
      <c r="CTD102" s="1"/>
      <c r="CTE102" s="1"/>
      <c r="CTF102" s="1"/>
      <c r="CTG102" s="1"/>
      <c r="CTH102" s="1"/>
      <c r="CTI102" s="1"/>
      <c r="CTJ102" s="1"/>
      <c r="CTK102" s="1"/>
      <c r="CTL102" s="1"/>
      <c r="CTM102" s="1"/>
      <c r="CTN102" s="1"/>
      <c r="CTO102" s="1"/>
      <c r="CTP102" s="1"/>
      <c r="CTQ102" s="1"/>
      <c r="CTR102" s="1"/>
      <c r="CTS102" s="1"/>
      <c r="CTT102" s="1"/>
      <c r="CTU102" s="1"/>
      <c r="CTV102" s="1"/>
      <c r="CTW102" s="1"/>
      <c r="CTX102" s="1"/>
      <c r="CTY102" s="1"/>
      <c r="CTZ102" s="1"/>
      <c r="CUA102" s="1"/>
      <c r="CUB102" s="1"/>
      <c r="CUC102" s="1"/>
      <c r="CUD102" s="1"/>
      <c r="CUE102" s="1"/>
      <c r="CUF102" s="1"/>
      <c r="CUG102" s="1"/>
      <c r="CUH102" s="1"/>
      <c r="CUI102" s="1"/>
      <c r="CUJ102" s="1"/>
      <c r="CUK102" s="1"/>
      <c r="CUL102" s="1"/>
      <c r="CUM102" s="1"/>
      <c r="CUN102" s="1"/>
      <c r="CUO102" s="1"/>
      <c r="CUP102" s="1"/>
      <c r="CUQ102" s="1"/>
      <c r="CUR102" s="1"/>
      <c r="CUS102" s="1"/>
      <c r="CUT102" s="1"/>
      <c r="CUU102" s="1"/>
      <c r="CUV102" s="1"/>
      <c r="CUW102" s="1"/>
      <c r="CUX102" s="1"/>
      <c r="CUY102" s="1"/>
      <c r="CUZ102" s="1"/>
      <c r="CVA102" s="1"/>
      <c r="CVB102" s="1"/>
      <c r="CVC102" s="1"/>
      <c r="CVD102" s="1"/>
      <c r="CVE102" s="1"/>
      <c r="CVF102" s="1"/>
      <c r="CVG102" s="1"/>
      <c r="CVH102" s="1"/>
      <c r="CVI102" s="1"/>
      <c r="CVJ102" s="1"/>
      <c r="CVK102" s="1"/>
      <c r="CVL102" s="1"/>
      <c r="CVM102" s="1"/>
      <c r="CVN102" s="1"/>
      <c r="CVO102" s="1"/>
      <c r="CVP102" s="1"/>
      <c r="CVQ102" s="1"/>
      <c r="CVR102" s="1"/>
      <c r="CVS102" s="1"/>
      <c r="CVT102" s="1"/>
      <c r="CVU102" s="1"/>
      <c r="CVV102" s="1"/>
      <c r="CVW102" s="1"/>
      <c r="CVX102" s="1"/>
      <c r="CVY102" s="1"/>
      <c r="CVZ102" s="1"/>
      <c r="CWA102" s="1"/>
      <c r="CWB102" s="1"/>
      <c r="CWC102" s="1"/>
      <c r="CWD102" s="1"/>
      <c r="CWE102" s="1"/>
      <c r="CWF102" s="1"/>
      <c r="CWG102" s="1"/>
      <c r="CWH102" s="1"/>
      <c r="CWI102" s="1"/>
      <c r="CWJ102" s="1"/>
      <c r="CWK102" s="1"/>
      <c r="CWL102" s="1"/>
      <c r="CWM102" s="1"/>
      <c r="CWN102" s="1"/>
      <c r="CWO102" s="1"/>
      <c r="CWP102" s="1"/>
      <c r="CWQ102" s="1"/>
      <c r="CWR102" s="1"/>
      <c r="CWS102" s="1"/>
      <c r="CWT102" s="1"/>
      <c r="CWU102" s="1"/>
      <c r="CWV102" s="1"/>
      <c r="CWW102" s="1"/>
      <c r="CWX102" s="1"/>
      <c r="CWY102" s="1"/>
      <c r="CWZ102" s="1"/>
      <c r="CXA102" s="1"/>
      <c r="CXB102" s="1"/>
      <c r="CXC102" s="1"/>
      <c r="CXD102" s="1"/>
      <c r="CXE102" s="1"/>
      <c r="CXF102" s="1"/>
      <c r="CXG102" s="1"/>
      <c r="CXH102" s="1"/>
      <c r="CXI102" s="1"/>
      <c r="CXJ102" s="1"/>
      <c r="CXK102" s="1"/>
      <c r="CXL102" s="1"/>
      <c r="CXM102" s="1"/>
      <c r="CXN102" s="1"/>
      <c r="CXO102" s="1"/>
      <c r="CXP102" s="1"/>
      <c r="CXQ102" s="1"/>
      <c r="CXR102" s="1"/>
      <c r="CXS102" s="1"/>
      <c r="CXT102" s="1"/>
      <c r="CXU102" s="1"/>
      <c r="CXV102" s="1"/>
      <c r="CXW102" s="1"/>
      <c r="CXX102" s="1"/>
      <c r="CXY102" s="1"/>
      <c r="CXZ102" s="1"/>
      <c r="CYA102" s="1"/>
      <c r="CYB102" s="1"/>
      <c r="CYC102" s="1"/>
      <c r="CYD102" s="1"/>
      <c r="CYE102" s="1"/>
      <c r="CYF102" s="1"/>
      <c r="CYG102" s="1"/>
      <c r="CYH102" s="1"/>
      <c r="CYI102" s="1"/>
      <c r="CYJ102" s="1"/>
      <c r="CYK102" s="1"/>
      <c r="CYL102" s="1"/>
      <c r="CYM102" s="1"/>
      <c r="CYN102" s="1"/>
      <c r="CYO102" s="1"/>
      <c r="CYP102" s="1"/>
      <c r="CYQ102" s="1"/>
      <c r="CYR102" s="1"/>
      <c r="CYS102" s="1"/>
      <c r="CYT102" s="1"/>
      <c r="CYU102" s="1"/>
      <c r="CYV102" s="1"/>
      <c r="CYW102" s="1"/>
      <c r="CYX102" s="1"/>
      <c r="CYY102" s="1"/>
      <c r="CYZ102" s="1"/>
      <c r="CZA102" s="1"/>
      <c r="CZB102" s="1"/>
      <c r="CZC102" s="1"/>
      <c r="CZD102" s="1"/>
      <c r="CZE102" s="1"/>
      <c r="CZF102" s="1"/>
      <c r="CZG102" s="1"/>
      <c r="CZH102" s="1"/>
      <c r="CZI102" s="1"/>
      <c r="CZJ102" s="1"/>
      <c r="CZK102" s="1"/>
      <c r="CZL102" s="1"/>
      <c r="CZM102" s="1"/>
      <c r="CZN102" s="1"/>
      <c r="CZO102" s="1"/>
      <c r="CZP102" s="1"/>
      <c r="CZQ102" s="1"/>
      <c r="CZR102" s="1"/>
      <c r="CZS102" s="1"/>
      <c r="CZT102" s="1"/>
      <c r="CZU102" s="1"/>
      <c r="CZV102" s="1"/>
      <c r="CZW102" s="1"/>
      <c r="CZX102" s="1"/>
      <c r="CZY102" s="1"/>
      <c r="CZZ102" s="1"/>
      <c r="DAA102" s="1"/>
      <c r="DAB102" s="1"/>
      <c r="DAC102" s="1"/>
      <c r="DAD102" s="1"/>
      <c r="DAE102" s="1"/>
      <c r="DAF102" s="1"/>
      <c r="DAG102" s="1"/>
      <c r="DAH102" s="1"/>
      <c r="DAI102" s="1"/>
      <c r="DAJ102" s="1"/>
      <c r="DAK102" s="1"/>
      <c r="DAL102" s="1"/>
      <c r="DAM102" s="1"/>
      <c r="DAN102" s="1"/>
      <c r="DAO102" s="1"/>
      <c r="DAP102" s="1"/>
      <c r="DAQ102" s="1"/>
      <c r="DAR102" s="1"/>
      <c r="DAS102" s="1"/>
      <c r="DAT102" s="1"/>
      <c r="DAU102" s="1"/>
      <c r="DAV102" s="1"/>
      <c r="DAW102" s="1"/>
      <c r="DAX102" s="1"/>
      <c r="DAY102" s="1"/>
      <c r="DAZ102" s="1"/>
      <c r="DBA102" s="1"/>
      <c r="DBB102" s="1"/>
      <c r="DBC102" s="1"/>
      <c r="DBD102" s="1"/>
      <c r="DBE102" s="1"/>
      <c r="DBF102" s="1"/>
      <c r="DBG102" s="1"/>
      <c r="DBH102" s="1"/>
      <c r="DBI102" s="1"/>
      <c r="DBJ102" s="1"/>
      <c r="DBK102" s="1"/>
      <c r="DBL102" s="1"/>
      <c r="DBM102" s="1"/>
      <c r="DBN102" s="1"/>
      <c r="DBO102" s="1"/>
      <c r="DBP102" s="1"/>
      <c r="DBQ102" s="1"/>
      <c r="DBR102" s="1"/>
      <c r="DBS102" s="1"/>
      <c r="DBT102" s="1"/>
      <c r="DBU102" s="1"/>
      <c r="DBV102" s="1"/>
      <c r="DBW102" s="1"/>
      <c r="DBX102" s="1"/>
      <c r="DBY102" s="1"/>
      <c r="DBZ102" s="1"/>
      <c r="DCA102" s="1"/>
      <c r="DCB102" s="1"/>
      <c r="DCC102" s="1"/>
      <c r="DCD102" s="1"/>
      <c r="DCE102" s="1"/>
      <c r="DCF102" s="1"/>
      <c r="DCG102" s="1"/>
      <c r="DCH102" s="1"/>
      <c r="DCI102" s="1"/>
      <c r="DCJ102" s="1"/>
      <c r="DCK102" s="1"/>
      <c r="DCL102" s="1"/>
      <c r="DCM102" s="1"/>
      <c r="DCN102" s="1"/>
      <c r="DCO102" s="1"/>
      <c r="DCP102" s="1"/>
      <c r="DCQ102" s="1"/>
      <c r="DCR102" s="1"/>
      <c r="DCS102" s="1"/>
      <c r="DCT102" s="1"/>
      <c r="DCU102" s="1"/>
      <c r="DCV102" s="1"/>
      <c r="DCW102" s="1"/>
      <c r="DCX102" s="1"/>
      <c r="DCY102" s="1"/>
      <c r="DCZ102" s="1"/>
      <c r="DDA102" s="1"/>
      <c r="DDB102" s="1"/>
      <c r="DDC102" s="1"/>
      <c r="DDD102" s="1"/>
      <c r="DDE102" s="1"/>
      <c r="DDF102" s="1"/>
      <c r="DDG102" s="1"/>
      <c r="DDH102" s="1"/>
      <c r="DDI102" s="1"/>
      <c r="DDJ102" s="1"/>
      <c r="DDK102" s="1"/>
      <c r="DDL102" s="1"/>
      <c r="DDM102" s="1"/>
      <c r="DDN102" s="1"/>
      <c r="DDO102" s="1"/>
      <c r="DDP102" s="1"/>
      <c r="DDQ102" s="1"/>
      <c r="DDR102" s="1"/>
      <c r="DDS102" s="1"/>
      <c r="DDT102" s="1"/>
      <c r="DDU102" s="1"/>
      <c r="DDV102" s="1"/>
      <c r="DDW102" s="1"/>
      <c r="DDX102" s="1"/>
      <c r="DDY102" s="1"/>
      <c r="DDZ102" s="1"/>
      <c r="DEA102" s="1"/>
      <c r="DEB102" s="1"/>
      <c r="DEC102" s="1"/>
      <c r="DED102" s="1"/>
      <c r="DEE102" s="1"/>
      <c r="DEF102" s="1"/>
      <c r="DEG102" s="1"/>
      <c r="DEH102" s="1"/>
      <c r="DEI102" s="1"/>
      <c r="DEJ102" s="1"/>
      <c r="DEK102" s="1"/>
      <c r="DEL102" s="1"/>
      <c r="DEM102" s="1"/>
      <c r="DEN102" s="1"/>
      <c r="DEO102" s="1"/>
      <c r="DEP102" s="1"/>
      <c r="DEQ102" s="1"/>
      <c r="DER102" s="1"/>
      <c r="DES102" s="1"/>
      <c r="DET102" s="1"/>
      <c r="DEU102" s="1"/>
      <c r="DEV102" s="1"/>
      <c r="DEW102" s="1"/>
      <c r="DEX102" s="1"/>
      <c r="DEY102" s="1"/>
      <c r="DEZ102" s="1"/>
      <c r="DFA102" s="1"/>
      <c r="DFB102" s="1"/>
      <c r="DFC102" s="1"/>
      <c r="DFD102" s="1"/>
      <c r="DFE102" s="1"/>
      <c r="DFF102" s="1"/>
      <c r="DFG102" s="1"/>
      <c r="DFH102" s="1"/>
      <c r="DFI102" s="1"/>
      <c r="DFJ102" s="1"/>
      <c r="DFK102" s="1"/>
      <c r="DFL102" s="1"/>
      <c r="DFM102" s="1"/>
      <c r="DFN102" s="1"/>
      <c r="DFO102" s="1"/>
      <c r="DFP102" s="1"/>
      <c r="DFQ102" s="1"/>
      <c r="DFR102" s="1"/>
      <c r="DFS102" s="1"/>
      <c r="DFT102" s="1"/>
      <c r="DFU102" s="1"/>
      <c r="DFV102" s="1"/>
      <c r="DFW102" s="1"/>
      <c r="DFX102" s="1"/>
      <c r="DFY102" s="1"/>
      <c r="DFZ102" s="1"/>
      <c r="DGA102" s="1"/>
      <c r="DGB102" s="1"/>
      <c r="DGC102" s="1"/>
      <c r="DGD102" s="1"/>
      <c r="DGE102" s="1"/>
      <c r="DGF102" s="1"/>
      <c r="DGG102" s="1"/>
      <c r="DGH102" s="1"/>
      <c r="DGI102" s="1"/>
      <c r="DGJ102" s="1"/>
      <c r="DGK102" s="1"/>
      <c r="DGL102" s="1"/>
      <c r="DGM102" s="1"/>
      <c r="DGN102" s="1"/>
      <c r="DGO102" s="1"/>
      <c r="DGP102" s="1"/>
      <c r="DGQ102" s="1"/>
      <c r="DGR102" s="1"/>
      <c r="DGS102" s="1"/>
      <c r="DGT102" s="1"/>
      <c r="DGU102" s="1"/>
      <c r="DGV102" s="1"/>
      <c r="DGW102" s="1"/>
      <c r="DGX102" s="1"/>
      <c r="DGY102" s="1"/>
      <c r="DGZ102" s="1"/>
      <c r="DHA102" s="1"/>
      <c r="DHB102" s="1"/>
      <c r="DHC102" s="1"/>
      <c r="DHD102" s="1"/>
      <c r="DHE102" s="1"/>
      <c r="DHF102" s="1"/>
      <c r="DHG102" s="1"/>
      <c r="DHH102" s="1"/>
      <c r="DHI102" s="1"/>
      <c r="DHJ102" s="1"/>
      <c r="DHK102" s="1"/>
      <c r="DHL102" s="1"/>
      <c r="DHM102" s="1"/>
      <c r="DHN102" s="1"/>
      <c r="DHO102" s="1"/>
      <c r="DHP102" s="1"/>
      <c r="DHQ102" s="1"/>
      <c r="DHR102" s="1"/>
      <c r="DHS102" s="1"/>
      <c r="DHT102" s="1"/>
      <c r="DHU102" s="1"/>
      <c r="DHV102" s="1"/>
      <c r="DHW102" s="1"/>
      <c r="DHX102" s="1"/>
      <c r="DHY102" s="1"/>
      <c r="DHZ102" s="1"/>
      <c r="DIA102" s="1"/>
      <c r="DIB102" s="1"/>
      <c r="DIC102" s="1"/>
      <c r="DID102" s="1"/>
      <c r="DIE102" s="1"/>
      <c r="DIF102" s="1"/>
      <c r="DIG102" s="1"/>
      <c r="DIH102" s="1"/>
      <c r="DII102" s="1"/>
      <c r="DIJ102" s="1"/>
      <c r="DIK102" s="1"/>
      <c r="DIL102" s="1"/>
      <c r="DIM102" s="1"/>
      <c r="DIN102" s="1"/>
      <c r="DIO102" s="1"/>
      <c r="DIP102" s="1"/>
      <c r="DIQ102" s="1"/>
      <c r="DIR102" s="1"/>
      <c r="DIS102" s="1"/>
      <c r="DIT102" s="1"/>
      <c r="DIU102" s="1"/>
      <c r="DIV102" s="1"/>
      <c r="DIW102" s="1"/>
      <c r="DIX102" s="1"/>
      <c r="DIY102" s="1"/>
      <c r="DIZ102" s="1"/>
      <c r="DJA102" s="1"/>
      <c r="DJB102" s="1"/>
      <c r="DJC102" s="1"/>
      <c r="DJD102" s="1"/>
      <c r="DJE102" s="1"/>
      <c r="DJF102" s="1"/>
      <c r="DJG102" s="1"/>
      <c r="DJH102" s="1"/>
      <c r="DJI102" s="1"/>
      <c r="DJJ102" s="1"/>
      <c r="DJK102" s="1"/>
      <c r="DJL102" s="1"/>
      <c r="DJM102" s="1"/>
      <c r="DJN102" s="1"/>
      <c r="DJO102" s="1"/>
      <c r="DJP102" s="1"/>
      <c r="DJQ102" s="1"/>
      <c r="DJR102" s="1"/>
      <c r="DJS102" s="1"/>
      <c r="DJT102" s="1"/>
      <c r="DJU102" s="1"/>
      <c r="DJV102" s="1"/>
      <c r="DJW102" s="1"/>
      <c r="DJX102" s="1"/>
      <c r="DJY102" s="1"/>
      <c r="DJZ102" s="1"/>
      <c r="DKA102" s="1"/>
      <c r="DKB102" s="1"/>
      <c r="DKC102" s="1"/>
      <c r="DKD102" s="1"/>
      <c r="DKE102" s="1"/>
      <c r="DKF102" s="1"/>
      <c r="DKG102" s="1"/>
      <c r="DKH102" s="1"/>
      <c r="DKI102" s="1"/>
      <c r="DKJ102" s="1"/>
      <c r="DKK102" s="1"/>
      <c r="DKL102" s="1"/>
      <c r="DKM102" s="1"/>
      <c r="DKN102" s="1"/>
      <c r="DKO102" s="1"/>
      <c r="DKP102" s="1"/>
      <c r="DKQ102" s="1"/>
      <c r="DKR102" s="1"/>
      <c r="DKS102" s="1"/>
      <c r="DKT102" s="1"/>
      <c r="DKU102" s="1"/>
      <c r="DKV102" s="1"/>
      <c r="DKW102" s="1"/>
      <c r="DKX102" s="1"/>
      <c r="DKY102" s="1"/>
      <c r="DKZ102" s="1"/>
      <c r="DLA102" s="1"/>
      <c r="DLB102" s="1"/>
      <c r="DLC102" s="1"/>
      <c r="DLD102" s="1"/>
      <c r="DLE102" s="1"/>
      <c r="DLF102" s="1"/>
      <c r="DLG102" s="1"/>
      <c r="DLH102" s="1"/>
      <c r="DLI102" s="1"/>
      <c r="DLJ102" s="1"/>
      <c r="DLK102" s="1"/>
      <c r="DLL102" s="1"/>
      <c r="DLM102" s="1"/>
      <c r="DLN102" s="1"/>
      <c r="DLO102" s="1"/>
      <c r="DLP102" s="1"/>
      <c r="DLQ102" s="1"/>
      <c r="DLR102" s="1"/>
      <c r="DLS102" s="1"/>
      <c r="DLT102" s="1"/>
      <c r="DLU102" s="1"/>
      <c r="DLV102" s="1"/>
      <c r="DLW102" s="1"/>
      <c r="DLX102" s="1"/>
      <c r="DLY102" s="1"/>
      <c r="DLZ102" s="1"/>
      <c r="DMA102" s="1"/>
      <c r="DMB102" s="1"/>
      <c r="DMC102" s="1"/>
      <c r="DMD102" s="1"/>
      <c r="DME102" s="1"/>
      <c r="DMF102" s="1"/>
      <c r="DMG102" s="1"/>
      <c r="DMH102" s="1"/>
      <c r="DMI102" s="1"/>
      <c r="DMJ102" s="1"/>
      <c r="DMK102" s="1"/>
      <c r="DML102" s="1"/>
      <c r="DMM102" s="1"/>
      <c r="DMN102" s="1"/>
      <c r="DMO102" s="1"/>
      <c r="DMP102" s="1"/>
      <c r="DMQ102" s="1"/>
      <c r="DMR102" s="1"/>
      <c r="DMS102" s="1"/>
      <c r="DMT102" s="1"/>
      <c r="DMU102" s="1"/>
      <c r="DMV102" s="1"/>
      <c r="DMW102" s="1"/>
      <c r="DMX102" s="1"/>
      <c r="DMY102" s="1"/>
      <c r="DMZ102" s="1"/>
      <c r="DNA102" s="1"/>
      <c r="DNB102" s="1"/>
      <c r="DNC102" s="1"/>
      <c r="DND102" s="1"/>
      <c r="DNE102" s="1"/>
      <c r="DNF102" s="1"/>
      <c r="DNG102" s="1"/>
      <c r="DNH102" s="1"/>
      <c r="DNI102" s="1"/>
      <c r="DNJ102" s="1"/>
      <c r="DNK102" s="1"/>
      <c r="DNL102" s="1"/>
      <c r="DNM102" s="1"/>
      <c r="DNN102" s="1"/>
      <c r="DNO102" s="1"/>
      <c r="DNP102" s="1"/>
      <c r="DNQ102" s="1"/>
      <c r="DNR102" s="1"/>
      <c r="DNS102" s="1"/>
      <c r="DNT102" s="1"/>
      <c r="DNU102" s="1"/>
      <c r="DNV102" s="1"/>
      <c r="DNW102" s="1"/>
      <c r="DNX102" s="1"/>
      <c r="DNY102" s="1"/>
      <c r="DNZ102" s="1"/>
      <c r="DOA102" s="1"/>
      <c r="DOB102" s="1"/>
      <c r="DOC102" s="1"/>
      <c r="DOD102" s="1"/>
      <c r="DOE102" s="1"/>
      <c r="DOF102" s="1"/>
      <c r="DOG102" s="1"/>
      <c r="DOH102" s="1"/>
      <c r="DOI102" s="1"/>
      <c r="DOJ102" s="1"/>
      <c r="DOK102" s="1"/>
      <c r="DOL102" s="1"/>
      <c r="DOM102" s="1"/>
      <c r="DON102" s="1"/>
      <c r="DOO102" s="1"/>
      <c r="DOP102" s="1"/>
      <c r="DOQ102" s="1"/>
      <c r="DOR102" s="1"/>
      <c r="DOS102" s="1"/>
      <c r="DOT102" s="1"/>
      <c r="DOU102" s="1"/>
      <c r="DOV102" s="1"/>
      <c r="DOW102" s="1"/>
      <c r="DOX102" s="1"/>
      <c r="DOY102" s="1"/>
      <c r="DOZ102" s="1"/>
      <c r="DPA102" s="1"/>
      <c r="DPB102" s="1"/>
      <c r="DPC102" s="1"/>
      <c r="DPD102" s="1"/>
      <c r="DPE102" s="1"/>
      <c r="DPF102" s="1"/>
      <c r="DPG102" s="1"/>
      <c r="DPH102" s="1"/>
      <c r="DPI102" s="1"/>
      <c r="DPJ102" s="1"/>
      <c r="DPK102" s="1"/>
      <c r="DPL102" s="1"/>
      <c r="DPM102" s="1"/>
      <c r="DPN102" s="1"/>
      <c r="DPO102" s="1"/>
      <c r="DPP102" s="1"/>
      <c r="DPQ102" s="1"/>
      <c r="DPR102" s="1"/>
      <c r="DPS102" s="1"/>
      <c r="DPT102" s="1"/>
      <c r="DPU102" s="1"/>
      <c r="DPV102" s="1"/>
      <c r="DPW102" s="1"/>
      <c r="DPX102" s="1"/>
      <c r="DPY102" s="1"/>
      <c r="DPZ102" s="1"/>
      <c r="DQA102" s="1"/>
      <c r="DQB102" s="1"/>
      <c r="DQC102" s="1"/>
      <c r="DQD102" s="1"/>
      <c r="DQE102" s="1"/>
      <c r="DQF102" s="1"/>
      <c r="DQG102" s="1"/>
      <c r="DQH102" s="1"/>
      <c r="DQI102" s="1"/>
      <c r="DQJ102" s="1"/>
      <c r="DQK102" s="1"/>
      <c r="DQL102" s="1"/>
      <c r="DQM102" s="1"/>
      <c r="DQN102" s="1"/>
      <c r="DQO102" s="1"/>
      <c r="DQP102" s="1"/>
      <c r="DQQ102" s="1"/>
      <c r="DQR102" s="1"/>
      <c r="DQS102" s="1"/>
      <c r="DQT102" s="1"/>
      <c r="DQU102" s="1"/>
      <c r="DQV102" s="1"/>
      <c r="DQW102" s="1"/>
      <c r="DQX102" s="1"/>
      <c r="DQY102" s="1"/>
      <c r="DQZ102" s="1"/>
      <c r="DRA102" s="1"/>
      <c r="DRB102" s="1"/>
      <c r="DRC102" s="1"/>
      <c r="DRD102" s="1"/>
      <c r="DRE102" s="1"/>
      <c r="DRF102" s="1"/>
      <c r="DRG102" s="1"/>
      <c r="DRH102" s="1"/>
      <c r="DRI102" s="1"/>
      <c r="DRJ102" s="1"/>
      <c r="DRK102" s="1"/>
      <c r="DRL102" s="1"/>
      <c r="DRM102" s="1"/>
      <c r="DRN102" s="1"/>
      <c r="DRO102" s="1"/>
      <c r="DRP102" s="1"/>
      <c r="DRQ102" s="1"/>
      <c r="DRR102" s="1"/>
      <c r="DRS102" s="1"/>
      <c r="DRT102" s="1"/>
      <c r="DRU102" s="1"/>
      <c r="DRV102" s="1"/>
      <c r="DRW102" s="1"/>
      <c r="DRX102" s="1"/>
      <c r="DRY102" s="1"/>
      <c r="DRZ102" s="1"/>
      <c r="DSA102" s="1"/>
      <c r="DSB102" s="1"/>
      <c r="DSC102" s="1"/>
      <c r="DSD102" s="1"/>
      <c r="DSE102" s="1"/>
      <c r="DSF102" s="1"/>
      <c r="DSG102" s="1"/>
      <c r="DSH102" s="1"/>
      <c r="DSI102" s="1"/>
      <c r="DSJ102" s="1"/>
      <c r="DSK102" s="1"/>
      <c r="DSL102" s="1"/>
      <c r="DSM102" s="1"/>
      <c r="DSN102" s="1"/>
      <c r="DSO102" s="1"/>
      <c r="DSP102" s="1"/>
      <c r="DSQ102" s="1"/>
      <c r="DSR102" s="1"/>
      <c r="DSS102" s="1"/>
      <c r="DST102" s="1"/>
      <c r="DSU102" s="1"/>
      <c r="DSV102" s="1"/>
      <c r="DSW102" s="1"/>
      <c r="DSX102" s="1"/>
      <c r="DSY102" s="1"/>
      <c r="DSZ102" s="1"/>
      <c r="DTA102" s="1"/>
      <c r="DTB102" s="1"/>
      <c r="DTC102" s="1"/>
      <c r="DTD102" s="1"/>
      <c r="DTE102" s="1"/>
      <c r="DTF102" s="1"/>
      <c r="DTG102" s="1"/>
      <c r="DTH102" s="1"/>
      <c r="DTI102" s="1"/>
      <c r="DTJ102" s="1"/>
      <c r="DTK102" s="1"/>
      <c r="DTL102" s="1"/>
      <c r="DTM102" s="1"/>
      <c r="DTN102" s="1"/>
      <c r="DTO102" s="1"/>
      <c r="DTP102" s="1"/>
      <c r="DTQ102" s="1"/>
      <c r="DTR102" s="1"/>
      <c r="DTS102" s="1"/>
      <c r="DTT102" s="1"/>
      <c r="DTU102" s="1"/>
      <c r="DTV102" s="1"/>
      <c r="DTW102" s="1"/>
      <c r="DTX102" s="1"/>
      <c r="DTY102" s="1"/>
      <c r="DTZ102" s="1"/>
      <c r="DUA102" s="1"/>
      <c r="DUB102" s="1"/>
      <c r="DUC102" s="1"/>
      <c r="DUD102" s="1"/>
      <c r="DUE102" s="1"/>
      <c r="DUF102" s="1"/>
      <c r="DUG102" s="1"/>
      <c r="DUH102" s="1"/>
      <c r="DUI102" s="1"/>
      <c r="DUJ102" s="1"/>
      <c r="DUK102" s="1"/>
      <c r="DUL102" s="1"/>
      <c r="DUM102" s="1"/>
      <c r="DUN102" s="1"/>
      <c r="DUO102" s="1"/>
      <c r="DUP102" s="1"/>
      <c r="DUQ102" s="1"/>
      <c r="DUR102" s="1"/>
      <c r="DUS102" s="1"/>
      <c r="DUT102" s="1"/>
      <c r="DUU102" s="1"/>
      <c r="DUV102" s="1"/>
      <c r="DUW102" s="1"/>
      <c r="DUX102" s="1"/>
      <c r="DUY102" s="1"/>
      <c r="DUZ102" s="1"/>
      <c r="DVA102" s="1"/>
      <c r="DVB102" s="1"/>
      <c r="DVC102" s="1"/>
      <c r="DVD102" s="1"/>
      <c r="DVE102" s="1"/>
      <c r="DVF102" s="1"/>
      <c r="DVG102" s="1"/>
      <c r="DVH102" s="1"/>
      <c r="DVI102" s="1"/>
      <c r="DVJ102" s="1"/>
      <c r="DVK102" s="1"/>
      <c r="DVL102" s="1"/>
      <c r="DVM102" s="1"/>
      <c r="DVN102" s="1"/>
      <c r="DVO102" s="1"/>
      <c r="DVP102" s="1"/>
      <c r="DVQ102" s="1"/>
      <c r="DVR102" s="1"/>
      <c r="DVS102" s="1"/>
      <c r="DVT102" s="1"/>
      <c r="DVU102" s="1"/>
      <c r="DVV102" s="1"/>
      <c r="DVW102" s="1"/>
      <c r="DVX102" s="1"/>
      <c r="DVY102" s="1"/>
      <c r="DVZ102" s="1"/>
      <c r="DWA102" s="1"/>
      <c r="DWB102" s="1"/>
      <c r="DWC102" s="1"/>
      <c r="DWD102" s="1"/>
      <c r="DWE102" s="1"/>
      <c r="DWF102" s="1"/>
      <c r="DWG102" s="1"/>
      <c r="DWH102" s="1"/>
      <c r="DWI102" s="1"/>
      <c r="DWJ102" s="1"/>
      <c r="DWK102" s="1"/>
      <c r="DWL102" s="1"/>
      <c r="DWM102" s="1"/>
      <c r="DWN102" s="1"/>
      <c r="DWO102" s="1"/>
      <c r="DWP102" s="1"/>
      <c r="DWQ102" s="1"/>
      <c r="DWR102" s="1"/>
      <c r="DWS102" s="1"/>
      <c r="DWT102" s="1"/>
      <c r="DWU102" s="1"/>
      <c r="DWV102" s="1"/>
      <c r="DWW102" s="1"/>
      <c r="DWX102" s="1"/>
      <c r="DWY102" s="1"/>
      <c r="DWZ102" s="1"/>
      <c r="DXA102" s="1"/>
      <c r="DXB102" s="1"/>
      <c r="DXC102" s="1"/>
      <c r="DXD102" s="1"/>
      <c r="DXE102" s="1"/>
      <c r="DXF102" s="1"/>
      <c r="DXG102" s="1"/>
      <c r="DXH102" s="1"/>
      <c r="DXI102" s="1"/>
      <c r="DXJ102" s="1"/>
      <c r="DXK102" s="1"/>
      <c r="DXL102" s="1"/>
      <c r="DXM102" s="1"/>
      <c r="DXN102" s="1"/>
      <c r="DXO102" s="1"/>
      <c r="DXP102" s="1"/>
      <c r="DXQ102" s="1"/>
      <c r="DXR102" s="1"/>
      <c r="DXS102" s="1"/>
      <c r="DXT102" s="1"/>
      <c r="DXU102" s="1"/>
      <c r="DXV102" s="1"/>
      <c r="DXW102" s="1"/>
      <c r="DXX102" s="1"/>
      <c r="DXY102" s="1"/>
      <c r="DXZ102" s="1"/>
      <c r="DYA102" s="1"/>
      <c r="DYB102" s="1"/>
      <c r="DYC102" s="1"/>
      <c r="DYD102" s="1"/>
      <c r="DYE102" s="1"/>
      <c r="DYF102" s="1"/>
      <c r="DYG102" s="1"/>
      <c r="DYH102" s="1"/>
      <c r="DYI102" s="1"/>
      <c r="DYJ102" s="1"/>
      <c r="DYK102" s="1"/>
      <c r="DYL102" s="1"/>
      <c r="DYM102" s="1"/>
      <c r="DYN102" s="1"/>
      <c r="DYO102" s="1"/>
      <c r="DYP102" s="1"/>
      <c r="DYQ102" s="1"/>
      <c r="DYR102" s="1"/>
      <c r="DYS102" s="1"/>
      <c r="DYT102" s="1"/>
      <c r="DYU102" s="1"/>
      <c r="DYV102" s="1"/>
      <c r="DYW102" s="1"/>
      <c r="DYX102" s="1"/>
      <c r="DYY102" s="1"/>
      <c r="DYZ102" s="1"/>
      <c r="DZA102" s="1"/>
      <c r="DZB102" s="1"/>
      <c r="DZC102" s="1"/>
      <c r="DZD102" s="1"/>
      <c r="DZE102" s="1"/>
      <c r="DZF102" s="1"/>
      <c r="DZG102" s="1"/>
      <c r="DZH102" s="1"/>
      <c r="DZI102" s="1"/>
      <c r="DZJ102" s="1"/>
      <c r="DZK102" s="1"/>
      <c r="DZL102" s="1"/>
      <c r="DZM102" s="1"/>
      <c r="DZN102" s="1"/>
      <c r="DZO102" s="1"/>
      <c r="DZP102" s="1"/>
      <c r="DZQ102" s="1"/>
      <c r="DZR102" s="1"/>
      <c r="DZS102" s="1"/>
      <c r="DZT102" s="1"/>
      <c r="DZU102" s="1"/>
      <c r="DZV102" s="1"/>
      <c r="DZW102" s="1"/>
      <c r="DZX102" s="1"/>
      <c r="DZY102" s="1"/>
      <c r="DZZ102" s="1"/>
      <c r="EAA102" s="1"/>
      <c r="EAB102" s="1"/>
      <c r="EAC102" s="1"/>
      <c r="EAD102" s="1"/>
      <c r="EAE102" s="1"/>
      <c r="EAF102" s="1"/>
      <c r="EAG102" s="1"/>
      <c r="EAH102" s="1"/>
      <c r="EAI102" s="1"/>
      <c r="EAJ102" s="1"/>
      <c r="EAK102" s="1"/>
      <c r="EAL102" s="1"/>
      <c r="EAM102" s="1"/>
      <c r="EAN102" s="1"/>
      <c r="EAO102" s="1"/>
      <c r="EAP102" s="1"/>
      <c r="EAQ102" s="1"/>
      <c r="EAR102" s="1"/>
      <c r="EAS102" s="1"/>
      <c r="EAT102" s="1"/>
      <c r="EAU102" s="1"/>
      <c r="EAV102" s="1"/>
      <c r="EAW102" s="1"/>
      <c r="EAX102" s="1"/>
      <c r="EAY102" s="1"/>
      <c r="EAZ102" s="1"/>
      <c r="EBA102" s="1"/>
      <c r="EBB102" s="1"/>
      <c r="EBC102" s="1"/>
      <c r="EBD102" s="1"/>
      <c r="EBE102" s="1"/>
      <c r="EBF102" s="1"/>
      <c r="EBG102" s="1"/>
      <c r="EBH102" s="1"/>
      <c r="EBI102" s="1"/>
      <c r="EBJ102" s="1"/>
      <c r="EBK102" s="1"/>
      <c r="EBL102" s="1"/>
      <c r="EBM102" s="1"/>
      <c r="EBN102" s="1"/>
      <c r="EBO102" s="1"/>
      <c r="EBP102" s="1"/>
      <c r="EBQ102" s="1"/>
      <c r="EBR102" s="1"/>
      <c r="EBS102" s="1"/>
      <c r="EBT102" s="1"/>
      <c r="EBU102" s="1"/>
      <c r="EBV102" s="1"/>
      <c r="EBW102" s="1"/>
      <c r="EBX102" s="1"/>
      <c r="EBY102" s="1"/>
      <c r="EBZ102" s="1"/>
      <c r="ECA102" s="1"/>
      <c r="ECB102" s="1"/>
      <c r="ECC102" s="1"/>
      <c r="ECD102" s="1"/>
      <c r="ECE102" s="1"/>
      <c r="ECF102" s="1"/>
      <c r="ECG102" s="1"/>
      <c r="ECH102" s="1"/>
      <c r="ECI102" s="1"/>
      <c r="ECJ102" s="1"/>
      <c r="ECK102" s="1"/>
      <c r="ECL102" s="1"/>
      <c r="ECM102" s="1"/>
      <c r="ECN102" s="1"/>
      <c r="ECO102" s="1"/>
      <c r="ECP102" s="1"/>
      <c r="ECQ102" s="1"/>
      <c r="ECR102" s="1"/>
      <c r="ECS102" s="1"/>
      <c r="ECT102" s="1"/>
      <c r="ECU102" s="1"/>
      <c r="ECV102" s="1"/>
      <c r="ECW102" s="1"/>
      <c r="ECX102" s="1"/>
      <c r="ECY102" s="1"/>
      <c r="ECZ102" s="1"/>
      <c r="EDA102" s="1"/>
      <c r="EDB102" s="1"/>
      <c r="EDC102" s="1"/>
      <c r="EDD102" s="1"/>
      <c r="EDE102" s="1"/>
      <c r="EDF102" s="1"/>
      <c r="EDG102" s="1"/>
      <c r="EDH102" s="1"/>
      <c r="EDI102" s="1"/>
      <c r="EDJ102" s="1"/>
      <c r="EDK102" s="1"/>
      <c r="EDL102" s="1"/>
      <c r="EDM102" s="1"/>
      <c r="EDN102" s="1"/>
      <c r="EDO102" s="1"/>
      <c r="EDP102" s="1"/>
      <c r="EDQ102" s="1"/>
      <c r="EDR102" s="1"/>
      <c r="EDS102" s="1"/>
      <c r="EDT102" s="1"/>
      <c r="EDU102" s="1"/>
      <c r="EDV102" s="1"/>
      <c r="EDW102" s="1"/>
      <c r="EDX102" s="1"/>
      <c r="EDY102" s="1"/>
      <c r="EDZ102" s="1"/>
      <c r="EEA102" s="1"/>
      <c r="EEB102" s="1"/>
      <c r="EEC102" s="1"/>
      <c r="EED102" s="1"/>
      <c r="EEE102" s="1"/>
      <c r="EEF102" s="1"/>
      <c r="EEG102" s="1"/>
      <c r="EEH102" s="1"/>
      <c r="EEI102" s="1"/>
      <c r="EEJ102" s="1"/>
      <c r="EEK102" s="1"/>
      <c r="EEL102" s="1"/>
      <c r="EEM102" s="1"/>
      <c r="EEN102" s="1"/>
      <c r="EEO102" s="1"/>
      <c r="EEP102" s="1"/>
      <c r="EEQ102" s="1"/>
      <c r="EER102" s="1"/>
      <c r="EES102" s="1"/>
      <c r="EET102" s="1"/>
      <c r="EEU102" s="1"/>
      <c r="EEV102" s="1"/>
      <c r="EEW102" s="1"/>
      <c r="EEX102" s="1"/>
      <c r="EEY102" s="1"/>
      <c r="EEZ102" s="1"/>
      <c r="EFA102" s="1"/>
      <c r="EFB102" s="1"/>
      <c r="EFC102" s="1"/>
      <c r="EFD102" s="1"/>
      <c r="EFE102" s="1"/>
      <c r="EFF102" s="1"/>
      <c r="EFG102" s="1"/>
      <c r="EFH102" s="1"/>
      <c r="EFI102" s="1"/>
      <c r="EFJ102" s="1"/>
      <c r="EFK102" s="1"/>
      <c r="EFL102" s="1"/>
      <c r="EFM102" s="1"/>
      <c r="EFN102" s="1"/>
      <c r="EFO102" s="1"/>
      <c r="EFP102" s="1"/>
      <c r="EFQ102" s="1"/>
      <c r="EFR102" s="1"/>
      <c r="EFS102" s="1"/>
      <c r="EFT102" s="1"/>
      <c r="EFU102" s="1"/>
      <c r="EFV102" s="1"/>
      <c r="EFW102" s="1"/>
      <c r="EFX102" s="1"/>
      <c r="EFY102" s="1"/>
      <c r="EFZ102" s="1"/>
      <c r="EGA102" s="1"/>
      <c r="EGB102" s="1"/>
      <c r="EGC102" s="1"/>
      <c r="EGD102" s="1"/>
      <c r="EGE102" s="1"/>
      <c r="EGF102" s="1"/>
      <c r="EGG102" s="1"/>
      <c r="EGH102" s="1"/>
      <c r="EGI102" s="1"/>
      <c r="EGJ102" s="1"/>
      <c r="EGK102" s="1"/>
      <c r="EGL102" s="1"/>
      <c r="EGM102" s="1"/>
      <c r="EGN102" s="1"/>
      <c r="EGO102" s="1"/>
      <c r="EGP102" s="1"/>
      <c r="EGQ102" s="1"/>
      <c r="EGR102" s="1"/>
      <c r="EGS102" s="1"/>
      <c r="EGT102" s="1"/>
      <c r="EGU102" s="1"/>
      <c r="EGV102" s="1"/>
      <c r="EGW102" s="1"/>
      <c r="EGX102" s="1"/>
      <c r="EGY102" s="1"/>
      <c r="EGZ102" s="1"/>
      <c r="EHA102" s="1"/>
      <c r="EHB102" s="1"/>
      <c r="EHC102" s="1"/>
      <c r="EHD102" s="1"/>
      <c r="EHE102" s="1"/>
      <c r="EHF102" s="1"/>
      <c r="EHG102" s="1"/>
      <c r="EHH102" s="1"/>
      <c r="EHI102" s="1"/>
      <c r="EHJ102" s="1"/>
      <c r="EHK102" s="1"/>
      <c r="EHL102" s="1"/>
      <c r="EHM102" s="1"/>
      <c r="EHN102" s="1"/>
      <c r="EHO102" s="1"/>
      <c r="EHP102" s="1"/>
      <c r="EHQ102" s="1"/>
      <c r="EHR102" s="1"/>
      <c r="EHS102" s="1"/>
      <c r="EHT102" s="1"/>
      <c r="EHU102" s="1"/>
      <c r="EHV102" s="1"/>
      <c r="EHW102" s="1"/>
      <c r="EHX102" s="1"/>
      <c r="EHY102" s="1"/>
      <c r="EHZ102" s="1"/>
      <c r="EIA102" s="1"/>
      <c r="EIB102" s="1"/>
      <c r="EIC102" s="1"/>
      <c r="EID102" s="1"/>
      <c r="EIE102" s="1"/>
      <c r="EIF102" s="1"/>
      <c r="EIG102" s="1"/>
      <c r="EIH102" s="1"/>
      <c r="EII102" s="1"/>
      <c r="EIJ102" s="1"/>
      <c r="EIK102" s="1"/>
      <c r="EIL102" s="1"/>
      <c r="EIM102" s="1"/>
      <c r="EIN102" s="1"/>
      <c r="EIO102" s="1"/>
      <c r="EIP102" s="1"/>
      <c r="EIQ102" s="1"/>
      <c r="EIR102" s="1"/>
      <c r="EIS102" s="1"/>
      <c r="EIT102" s="1"/>
      <c r="EIU102" s="1"/>
      <c r="EIV102" s="1"/>
      <c r="EIW102" s="1"/>
      <c r="EIX102" s="1"/>
      <c r="EIY102" s="1"/>
      <c r="EIZ102" s="1"/>
      <c r="EJA102" s="1"/>
      <c r="EJB102" s="1"/>
      <c r="EJC102" s="1"/>
      <c r="EJD102" s="1"/>
      <c r="EJE102" s="1"/>
      <c r="EJF102" s="1"/>
      <c r="EJG102" s="1"/>
      <c r="EJH102" s="1"/>
      <c r="EJI102" s="1"/>
      <c r="EJJ102" s="1"/>
      <c r="EJK102" s="1"/>
      <c r="EJL102" s="1"/>
      <c r="EJM102" s="1"/>
      <c r="EJN102" s="1"/>
      <c r="EJO102" s="1"/>
      <c r="EJP102" s="1"/>
      <c r="EJQ102" s="1"/>
      <c r="EJR102" s="1"/>
      <c r="EJS102" s="1"/>
      <c r="EJT102" s="1"/>
      <c r="EJU102" s="1"/>
      <c r="EJV102" s="1"/>
      <c r="EJW102" s="1"/>
      <c r="EJX102" s="1"/>
      <c r="EJY102" s="1"/>
      <c r="EJZ102" s="1"/>
      <c r="EKA102" s="1"/>
      <c r="EKB102" s="1"/>
      <c r="EKC102" s="1"/>
      <c r="EKD102" s="1"/>
      <c r="EKE102" s="1"/>
      <c r="EKF102" s="1"/>
      <c r="EKG102" s="1"/>
      <c r="EKH102" s="1"/>
      <c r="EKI102" s="1"/>
      <c r="EKJ102" s="1"/>
      <c r="EKK102" s="1"/>
      <c r="EKL102" s="1"/>
      <c r="EKM102" s="1"/>
      <c r="EKN102" s="1"/>
      <c r="EKO102" s="1"/>
      <c r="EKP102" s="1"/>
      <c r="EKQ102" s="1"/>
      <c r="EKR102" s="1"/>
      <c r="EKS102" s="1"/>
      <c r="EKT102" s="1"/>
      <c r="EKU102" s="1"/>
      <c r="EKV102" s="1"/>
      <c r="EKW102" s="1"/>
      <c r="EKX102" s="1"/>
      <c r="EKY102" s="1"/>
      <c r="EKZ102" s="1"/>
      <c r="ELA102" s="1"/>
      <c r="ELB102" s="1"/>
      <c r="ELC102" s="1"/>
      <c r="ELD102" s="1"/>
      <c r="ELE102" s="1"/>
      <c r="ELF102" s="1"/>
      <c r="ELG102" s="1"/>
      <c r="ELH102" s="1"/>
      <c r="ELI102" s="1"/>
      <c r="ELJ102" s="1"/>
      <c r="ELK102" s="1"/>
      <c r="ELL102" s="1"/>
      <c r="ELM102" s="1"/>
      <c r="ELN102" s="1"/>
      <c r="ELO102" s="1"/>
      <c r="ELP102" s="1"/>
      <c r="ELQ102" s="1"/>
      <c r="ELR102" s="1"/>
      <c r="ELS102" s="1"/>
      <c r="ELT102" s="1"/>
      <c r="ELU102" s="1"/>
      <c r="ELV102" s="1"/>
      <c r="ELW102" s="1"/>
      <c r="ELX102" s="1"/>
      <c r="ELY102" s="1"/>
      <c r="ELZ102" s="1"/>
      <c r="EMA102" s="1"/>
      <c r="EMB102" s="1"/>
      <c r="EMC102" s="1"/>
      <c r="EMD102" s="1"/>
      <c r="EME102" s="1"/>
      <c r="EMF102" s="1"/>
      <c r="EMG102" s="1"/>
      <c r="EMH102" s="1"/>
      <c r="EMI102" s="1"/>
      <c r="EMJ102" s="1"/>
      <c r="EMK102" s="1"/>
      <c r="EML102" s="1"/>
      <c r="EMM102" s="1"/>
      <c r="EMN102" s="1"/>
      <c r="EMO102" s="1"/>
      <c r="EMP102" s="1"/>
      <c r="EMQ102" s="1"/>
      <c r="EMR102" s="1"/>
      <c r="EMS102" s="1"/>
      <c r="EMT102" s="1"/>
      <c r="EMU102" s="1"/>
      <c r="EMV102" s="1"/>
      <c r="EMW102" s="1"/>
      <c r="EMX102" s="1"/>
      <c r="EMY102" s="1"/>
      <c r="EMZ102" s="1"/>
      <c r="ENA102" s="1"/>
      <c r="ENB102" s="1"/>
      <c r="ENC102" s="1"/>
      <c r="END102" s="1"/>
      <c r="ENE102" s="1"/>
      <c r="ENF102" s="1"/>
      <c r="ENG102" s="1"/>
      <c r="ENH102" s="1"/>
      <c r="ENI102" s="1"/>
      <c r="ENJ102" s="1"/>
      <c r="ENK102" s="1"/>
      <c r="ENL102" s="1"/>
      <c r="ENM102" s="1"/>
      <c r="ENN102" s="1"/>
      <c r="ENO102" s="1"/>
      <c r="ENP102" s="1"/>
      <c r="ENQ102" s="1"/>
      <c r="ENR102" s="1"/>
      <c r="ENS102" s="1"/>
      <c r="ENT102" s="1"/>
      <c r="ENU102" s="1"/>
      <c r="ENV102" s="1"/>
      <c r="ENW102" s="1"/>
      <c r="ENX102" s="1"/>
      <c r="ENY102" s="1"/>
      <c r="ENZ102" s="1"/>
      <c r="EOA102" s="1"/>
      <c r="EOB102" s="1"/>
      <c r="EOC102" s="1"/>
      <c r="EOD102" s="1"/>
      <c r="EOE102" s="1"/>
      <c r="EOF102" s="1"/>
      <c r="EOG102" s="1"/>
      <c r="EOH102" s="1"/>
      <c r="EOI102" s="1"/>
      <c r="EOJ102" s="1"/>
      <c r="EOK102" s="1"/>
      <c r="EOL102" s="1"/>
      <c r="EOM102" s="1"/>
      <c r="EON102" s="1"/>
      <c r="EOO102" s="1"/>
      <c r="EOP102" s="1"/>
      <c r="EOQ102" s="1"/>
      <c r="EOR102" s="1"/>
      <c r="EOS102" s="1"/>
      <c r="EOT102" s="1"/>
      <c r="EOU102" s="1"/>
      <c r="EOV102" s="1"/>
      <c r="EOW102" s="1"/>
      <c r="EOX102" s="1"/>
      <c r="EOY102" s="1"/>
      <c r="EOZ102" s="1"/>
      <c r="EPA102" s="1"/>
      <c r="EPB102" s="1"/>
      <c r="EPC102" s="1"/>
      <c r="EPD102" s="1"/>
      <c r="EPE102" s="1"/>
      <c r="EPF102" s="1"/>
      <c r="EPG102" s="1"/>
      <c r="EPH102" s="1"/>
      <c r="EPI102" s="1"/>
      <c r="EPJ102" s="1"/>
      <c r="EPK102" s="1"/>
      <c r="EPL102" s="1"/>
      <c r="EPM102" s="1"/>
      <c r="EPN102" s="1"/>
      <c r="EPO102" s="1"/>
      <c r="EPP102" s="1"/>
      <c r="EPQ102" s="1"/>
      <c r="EPR102" s="1"/>
      <c r="EPS102" s="1"/>
      <c r="EPT102" s="1"/>
      <c r="EPU102" s="1"/>
      <c r="EPV102" s="1"/>
      <c r="EPW102" s="1"/>
      <c r="EPX102" s="1"/>
      <c r="EPY102" s="1"/>
      <c r="EPZ102" s="1"/>
      <c r="EQA102" s="1"/>
      <c r="EQB102" s="1"/>
      <c r="EQC102" s="1"/>
      <c r="EQD102" s="1"/>
      <c r="EQE102" s="1"/>
      <c r="EQF102" s="1"/>
      <c r="EQG102" s="1"/>
      <c r="EQH102" s="1"/>
      <c r="EQI102" s="1"/>
      <c r="EQJ102" s="1"/>
      <c r="EQK102" s="1"/>
      <c r="EQL102" s="1"/>
      <c r="EQM102" s="1"/>
      <c r="EQN102" s="1"/>
      <c r="EQO102" s="1"/>
      <c r="EQP102" s="1"/>
      <c r="EQQ102" s="1"/>
      <c r="EQR102" s="1"/>
      <c r="EQS102" s="1"/>
      <c r="EQT102" s="1"/>
      <c r="EQU102" s="1"/>
      <c r="EQV102" s="1"/>
      <c r="EQW102" s="1"/>
      <c r="EQX102" s="1"/>
      <c r="EQY102" s="1"/>
      <c r="EQZ102" s="1"/>
      <c r="ERA102" s="1"/>
      <c r="ERB102" s="1"/>
      <c r="ERC102" s="1"/>
      <c r="ERD102" s="1"/>
      <c r="ERE102" s="1"/>
      <c r="ERF102" s="1"/>
      <c r="ERG102" s="1"/>
      <c r="ERH102" s="1"/>
      <c r="ERI102" s="1"/>
      <c r="ERJ102" s="1"/>
      <c r="ERK102" s="1"/>
      <c r="ERL102" s="1"/>
      <c r="ERM102" s="1"/>
      <c r="ERN102" s="1"/>
      <c r="ERO102" s="1"/>
      <c r="ERP102" s="1"/>
      <c r="ERQ102" s="1"/>
      <c r="ERR102" s="1"/>
      <c r="ERS102" s="1"/>
      <c r="ERT102" s="1"/>
      <c r="ERU102" s="1"/>
      <c r="ERV102" s="1"/>
      <c r="ERW102" s="1"/>
      <c r="ERX102" s="1"/>
      <c r="ERY102" s="1"/>
      <c r="ERZ102" s="1"/>
      <c r="ESA102" s="1"/>
      <c r="ESB102" s="1"/>
      <c r="ESC102" s="1"/>
      <c r="ESD102" s="1"/>
      <c r="ESE102" s="1"/>
      <c r="ESF102" s="1"/>
      <c r="ESG102" s="1"/>
      <c r="ESH102" s="1"/>
      <c r="ESI102" s="1"/>
      <c r="ESJ102" s="1"/>
      <c r="ESK102" s="1"/>
      <c r="ESL102" s="1"/>
      <c r="ESM102" s="1"/>
      <c r="ESN102" s="1"/>
      <c r="ESO102" s="1"/>
      <c r="ESP102" s="1"/>
      <c r="ESQ102" s="1"/>
      <c r="ESR102" s="1"/>
      <c r="ESS102" s="1"/>
      <c r="EST102" s="1"/>
      <c r="ESU102" s="1"/>
      <c r="ESV102" s="1"/>
      <c r="ESW102" s="1"/>
      <c r="ESX102" s="1"/>
      <c r="ESY102" s="1"/>
      <c r="ESZ102" s="1"/>
      <c r="ETA102" s="1"/>
      <c r="ETB102" s="1"/>
      <c r="ETC102" s="1"/>
      <c r="ETD102" s="1"/>
      <c r="ETE102" s="1"/>
      <c r="ETF102" s="1"/>
      <c r="ETG102" s="1"/>
      <c r="ETH102" s="1"/>
      <c r="ETI102" s="1"/>
      <c r="ETJ102" s="1"/>
      <c r="ETK102" s="1"/>
      <c r="ETL102" s="1"/>
      <c r="ETM102" s="1"/>
      <c r="ETN102" s="1"/>
      <c r="ETO102" s="1"/>
      <c r="ETP102" s="1"/>
      <c r="ETQ102" s="1"/>
      <c r="ETR102" s="1"/>
      <c r="ETS102" s="1"/>
      <c r="ETT102" s="1"/>
      <c r="ETU102" s="1"/>
      <c r="ETV102" s="1"/>
      <c r="ETW102" s="1"/>
      <c r="ETX102" s="1"/>
      <c r="ETY102" s="1"/>
      <c r="ETZ102" s="1"/>
      <c r="EUA102" s="1"/>
      <c r="EUB102" s="1"/>
      <c r="EUC102" s="1"/>
      <c r="EUD102" s="1"/>
      <c r="EUE102" s="1"/>
      <c r="EUF102" s="1"/>
      <c r="EUG102" s="1"/>
      <c r="EUH102" s="1"/>
      <c r="EUI102" s="1"/>
      <c r="EUJ102" s="1"/>
      <c r="EUK102" s="1"/>
      <c r="EUL102" s="1"/>
      <c r="EUM102" s="1"/>
      <c r="EUN102" s="1"/>
      <c r="EUO102" s="1"/>
      <c r="EUP102" s="1"/>
      <c r="EUQ102" s="1"/>
      <c r="EUR102" s="1"/>
      <c r="EUS102" s="1"/>
      <c r="EUT102" s="1"/>
      <c r="EUU102" s="1"/>
      <c r="EUV102" s="1"/>
      <c r="EUW102" s="1"/>
      <c r="EUX102" s="1"/>
      <c r="EUY102" s="1"/>
      <c r="EUZ102" s="1"/>
      <c r="EVA102" s="1"/>
      <c r="EVB102" s="1"/>
      <c r="EVC102" s="1"/>
      <c r="EVD102" s="1"/>
      <c r="EVE102" s="1"/>
      <c r="EVF102" s="1"/>
      <c r="EVG102" s="1"/>
      <c r="EVH102" s="1"/>
      <c r="EVI102" s="1"/>
      <c r="EVJ102" s="1"/>
      <c r="EVK102" s="1"/>
      <c r="EVL102" s="1"/>
      <c r="EVM102" s="1"/>
      <c r="EVN102" s="1"/>
      <c r="EVO102" s="1"/>
      <c r="EVP102" s="1"/>
      <c r="EVQ102" s="1"/>
      <c r="EVR102" s="1"/>
      <c r="EVS102" s="1"/>
      <c r="EVT102" s="1"/>
      <c r="EVU102" s="1"/>
      <c r="EVV102" s="1"/>
      <c r="EVW102" s="1"/>
      <c r="EVX102" s="1"/>
      <c r="EVY102" s="1"/>
      <c r="EVZ102" s="1"/>
      <c r="EWA102" s="1"/>
      <c r="EWB102" s="1"/>
      <c r="EWC102" s="1"/>
      <c r="EWD102" s="1"/>
      <c r="EWE102" s="1"/>
      <c r="EWF102" s="1"/>
      <c r="EWG102" s="1"/>
      <c r="EWH102" s="1"/>
      <c r="EWI102" s="1"/>
      <c r="EWJ102" s="1"/>
      <c r="EWK102" s="1"/>
      <c r="EWL102" s="1"/>
      <c r="EWM102" s="1"/>
      <c r="EWN102" s="1"/>
      <c r="EWO102" s="1"/>
      <c r="EWP102" s="1"/>
      <c r="EWQ102" s="1"/>
      <c r="EWR102" s="1"/>
      <c r="EWS102" s="1"/>
      <c r="EWT102" s="1"/>
      <c r="EWU102" s="1"/>
      <c r="EWV102" s="1"/>
      <c r="EWW102" s="1"/>
      <c r="EWX102" s="1"/>
      <c r="EWY102" s="1"/>
      <c r="EWZ102" s="1"/>
      <c r="EXA102" s="1"/>
      <c r="EXB102" s="1"/>
      <c r="EXC102" s="1"/>
      <c r="EXD102" s="1"/>
      <c r="EXE102" s="1"/>
      <c r="EXF102" s="1"/>
      <c r="EXG102" s="1"/>
      <c r="EXH102" s="1"/>
      <c r="EXI102" s="1"/>
      <c r="EXJ102" s="1"/>
      <c r="EXK102" s="1"/>
      <c r="EXL102" s="1"/>
      <c r="EXM102" s="1"/>
      <c r="EXN102" s="1"/>
      <c r="EXO102" s="1"/>
      <c r="EXP102" s="1"/>
      <c r="EXQ102" s="1"/>
      <c r="EXR102" s="1"/>
      <c r="EXS102" s="1"/>
      <c r="EXT102" s="1"/>
      <c r="EXU102" s="1"/>
      <c r="EXV102" s="1"/>
      <c r="EXW102" s="1"/>
      <c r="EXX102" s="1"/>
      <c r="EXY102" s="1"/>
      <c r="EXZ102" s="1"/>
      <c r="EYA102" s="1"/>
      <c r="EYB102" s="1"/>
      <c r="EYC102" s="1"/>
      <c r="EYD102" s="1"/>
      <c r="EYE102" s="1"/>
      <c r="EYF102" s="1"/>
      <c r="EYG102" s="1"/>
      <c r="EYH102" s="1"/>
      <c r="EYI102" s="1"/>
      <c r="EYJ102" s="1"/>
      <c r="EYK102" s="1"/>
      <c r="EYL102" s="1"/>
      <c r="EYM102" s="1"/>
      <c r="EYN102" s="1"/>
      <c r="EYO102" s="1"/>
      <c r="EYP102" s="1"/>
      <c r="EYQ102" s="1"/>
      <c r="EYR102" s="1"/>
      <c r="EYS102" s="1"/>
      <c r="EYT102" s="1"/>
      <c r="EYU102" s="1"/>
      <c r="EYV102" s="1"/>
      <c r="EYW102" s="1"/>
      <c r="EYX102" s="1"/>
      <c r="EYY102" s="1"/>
      <c r="EYZ102" s="1"/>
      <c r="EZA102" s="1"/>
      <c r="EZB102" s="1"/>
      <c r="EZC102" s="1"/>
      <c r="EZD102" s="1"/>
      <c r="EZE102" s="1"/>
      <c r="EZF102" s="1"/>
      <c r="EZG102" s="1"/>
      <c r="EZH102" s="1"/>
      <c r="EZI102" s="1"/>
      <c r="EZJ102" s="1"/>
      <c r="EZK102" s="1"/>
      <c r="EZL102" s="1"/>
      <c r="EZM102" s="1"/>
      <c r="EZN102" s="1"/>
      <c r="EZO102" s="1"/>
      <c r="EZP102" s="1"/>
      <c r="EZQ102" s="1"/>
      <c r="EZR102" s="1"/>
      <c r="EZS102" s="1"/>
      <c r="EZT102" s="1"/>
      <c r="EZU102" s="1"/>
      <c r="EZV102" s="1"/>
      <c r="EZW102" s="1"/>
      <c r="EZX102" s="1"/>
      <c r="EZY102" s="1"/>
      <c r="EZZ102" s="1"/>
      <c r="FAA102" s="1"/>
      <c r="FAB102" s="1"/>
      <c r="FAC102" s="1"/>
      <c r="FAD102" s="1"/>
      <c r="FAE102" s="1"/>
      <c r="FAF102" s="1"/>
      <c r="FAG102" s="1"/>
      <c r="FAH102" s="1"/>
      <c r="FAI102" s="1"/>
      <c r="FAJ102" s="1"/>
      <c r="FAK102" s="1"/>
      <c r="FAL102" s="1"/>
      <c r="FAM102" s="1"/>
      <c r="FAN102" s="1"/>
      <c r="FAO102" s="1"/>
      <c r="FAP102" s="1"/>
      <c r="FAQ102" s="1"/>
      <c r="FAR102" s="1"/>
      <c r="FAS102" s="1"/>
      <c r="FAT102" s="1"/>
      <c r="FAU102" s="1"/>
      <c r="FAV102" s="1"/>
      <c r="FAW102" s="1"/>
      <c r="FAX102" s="1"/>
      <c r="FAY102" s="1"/>
      <c r="FAZ102" s="1"/>
      <c r="FBA102" s="1"/>
      <c r="FBB102" s="1"/>
      <c r="FBC102" s="1"/>
      <c r="FBD102" s="1"/>
      <c r="FBE102" s="1"/>
      <c r="FBF102" s="1"/>
      <c r="FBG102" s="1"/>
      <c r="FBH102" s="1"/>
      <c r="FBI102" s="1"/>
      <c r="FBJ102" s="1"/>
      <c r="FBK102" s="1"/>
      <c r="FBL102" s="1"/>
      <c r="FBM102" s="1"/>
      <c r="FBN102" s="1"/>
      <c r="FBO102" s="1"/>
      <c r="FBP102" s="1"/>
      <c r="FBQ102" s="1"/>
      <c r="FBR102" s="1"/>
      <c r="FBS102" s="1"/>
      <c r="FBT102" s="1"/>
      <c r="FBU102" s="1"/>
      <c r="FBV102" s="1"/>
      <c r="FBW102" s="1"/>
      <c r="FBX102" s="1"/>
      <c r="FBY102" s="1"/>
      <c r="FBZ102" s="1"/>
      <c r="FCA102" s="1"/>
      <c r="FCB102" s="1"/>
      <c r="FCC102" s="1"/>
      <c r="FCD102" s="1"/>
      <c r="FCE102" s="1"/>
      <c r="FCF102" s="1"/>
      <c r="FCG102" s="1"/>
      <c r="FCH102" s="1"/>
      <c r="FCI102" s="1"/>
      <c r="FCJ102" s="1"/>
      <c r="FCK102" s="1"/>
      <c r="FCL102" s="1"/>
      <c r="FCM102" s="1"/>
      <c r="FCN102" s="1"/>
      <c r="FCO102" s="1"/>
      <c r="FCP102" s="1"/>
      <c r="FCQ102" s="1"/>
      <c r="FCR102" s="1"/>
      <c r="FCS102" s="1"/>
      <c r="FCT102" s="1"/>
      <c r="FCU102" s="1"/>
      <c r="FCV102" s="1"/>
      <c r="FCW102" s="1"/>
      <c r="FCX102" s="1"/>
      <c r="FCY102" s="1"/>
      <c r="FCZ102" s="1"/>
      <c r="FDA102" s="1"/>
      <c r="FDB102" s="1"/>
      <c r="FDC102" s="1"/>
      <c r="FDD102" s="1"/>
      <c r="FDE102" s="1"/>
      <c r="FDF102" s="1"/>
      <c r="FDG102" s="1"/>
      <c r="FDH102" s="1"/>
      <c r="FDI102" s="1"/>
      <c r="FDJ102" s="1"/>
      <c r="FDK102" s="1"/>
      <c r="FDL102" s="1"/>
      <c r="FDM102" s="1"/>
      <c r="FDN102" s="1"/>
      <c r="FDO102" s="1"/>
      <c r="FDP102" s="1"/>
      <c r="FDQ102" s="1"/>
      <c r="FDR102" s="1"/>
      <c r="FDS102" s="1"/>
      <c r="FDT102" s="1"/>
      <c r="FDU102" s="1"/>
      <c r="FDV102" s="1"/>
      <c r="FDW102" s="1"/>
      <c r="FDX102" s="1"/>
      <c r="FDY102" s="1"/>
      <c r="FDZ102" s="1"/>
      <c r="FEA102" s="1"/>
      <c r="FEB102" s="1"/>
      <c r="FEC102" s="1"/>
      <c r="FED102" s="1"/>
      <c r="FEE102" s="1"/>
      <c r="FEF102" s="1"/>
      <c r="FEG102" s="1"/>
      <c r="FEH102" s="1"/>
      <c r="FEI102" s="1"/>
      <c r="FEJ102" s="1"/>
      <c r="FEK102" s="1"/>
      <c r="FEL102" s="1"/>
      <c r="FEM102" s="1"/>
      <c r="FEN102" s="1"/>
      <c r="FEO102" s="1"/>
      <c r="FEP102" s="1"/>
      <c r="FEQ102" s="1"/>
      <c r="FER102" s="1"/>
      <c r="FES102" s="1"/>
      <c r="FET102" s="1"/>
      <c r="FEU102" s="1"/>
      <c r="FEV102" s="1"/>
      <c r="FEW102" s="1"/>
      <c r="FEX102" s="1"/>
      <c r="FEY102" s="1"/>
      <c r="FEZ102" s="1"/>
      <c r="FFA102" s="1"/>
      <c r="FFB102" s="1"/>
      <c r="FFC102" s="1"/>
      <c r="FFD102" s="1"/>
      <c r="FFE102" s="1"/>
      <c r="FFF102" s="1"/>
      <c r="FFG102" s="1"/>
      <c r="FFH102" s="1"/>
      <c r="FFI102" s="1"/>
      <c r="FFJ102" s="1"/>
      <c r="FFK102" s="1"/>
      <c r="FFL102" s="1"/>
      <c r="FFM102" s="1"/>
      <c r="FFN102" s="1"/>
      <c r="FFO102" s="1"/>
      <c r="FFP102" s="1"/>
      <c r="FFQ102" s="1"/>
      <c r="FFR102" s="1"/>
      <c r="FFS102" s="1"/>
      <c r="FFT102" s="1"/>
      <c r="FFU102" s="1"/>
      <c r="FFV102" s="1"/>
      <c r="FFW102" s="1"/>
      <c r="FFX102" s="1"/>
      <c r="FFY102" s="1"/>
      <c r="FFZ102" s="1"/>
      <c r="FGA102" s="1"/>
      <c r="FGB102" s="1"/>
      <c r="FGC102" s="1"/>
      <c r="FGD102" s="1"/>
      <c r="FGE102" s="1"/>
      <c r="FGF102" s="1"/>
      <c r="FGG102" s="1"/>
      <c r="FGH102" s="1"/>
      <c r="FGI102" s="1"/>
      <c r="FGJ102" s="1"/>
      <c r="FGK102" s="1"/>
      <c r="FGL102" s="1"/>
      <c r="FGM102" s="1"/>
      <c r="FGN102" s="1"/>
      <c r="FGO102" s="1"/>
      <c r="FGP102" s="1"/>
      <c r="FGQ102" s="1"/>
      <c r="FGR102" s="1"/>
      <c r="FGS102" s="1"/>
      <c r="FGT102" s="1"/>
      <c r="FGU102" s="1"/>
      <c r="FGV102" s="1"/>
      <c r="FGW102" s="1"/>
      <c r="FGX102" s="1"/>
      <c r="FGY102" s="1"/>
      <c r="FGZ102" s="1"/>
      <c r="FHA102" s="1"/>
      <c r="FHB102" s="1"/>
      <c r="FHC102" s="1"/>
      <c r="FHD102" s="1"/>
      <c r="FHE102" s="1"/>
      <c r="FHF102" s="1"/>
      <c r="FHG102" s="1"/>
      <c r="FHH102" s="1"/>
      <c r="FHI102" s="1"/>
      <c r="FHJ102" s="1"/>
      <c r="FHK102" s="1"/>
      <c r="FHL102" s="1"/>
      <c r="FHM102" s="1"/>
      <c r="FHN102" s="1"/>
      <c r="FHO102" s="1"/>
      <c r="FHP102" s="1"/>
      <c r="FHQ102" s="1"/>
      <c r="FHR102" s="1"/>
      <c r="FHS102" s="1"/>
      <c r="FHT102" s="1"/>
      <c r="FHU102" s="1"/>
      <c r="FHV102" s="1"/>
      <c r="FHW102" s="1"/>
      <c r="FHX102" s="1"/>
      <c r="FHY102" s="1"/>
      <c r="FHZ102" s="1"/>
      <c r="FIA102" s="1"/>
      <c r="FIB102" s="1"/>
      <c r="FIC102" s="1"/>
      <c r="FID102" s="1"/>
      <c r="FIE102" s="1"/>
      <c r="FIF102" s="1"/>
      <c r="FIG102" s="1"/>
      <c r="FIH102" s="1"/>
      <c r="FII102" s="1"/>
      <c r="FIJ102" s="1"/>
      <c r="FIK102" s="1"/>
      <c r="FIL102" s="1"/>
      <c r="FIM102" s="1"/>
      <c r="FIN102" s="1"/>
      <c r="FIO102" s="1"/>
      <c r="FIP102" s="1"/>
      <c r="FIQ102" s="1"/>
      <c r="FIR102" s="1"/>
      <c r="FIS102" s="1"/>
      <c r="FIT102" s="1"/>
      <c r="FIU102" s="1"/>
      <c r="FIV102" s="1"/>
      <c r="FIW102" s="1"/>
      <c r="FIX102" s="1"/>
      <c r="FIY102" s="1"/>
      <c r="FIZ102" s="1"/>
      <c r="FJA102" s="1"/>
      <c r="FJB102" s="1"/>
      <c r="FJC102" s="1"/>
      <c r="FJD102" s="1"/>
      <c r="FJE102" s="1"/>
      <c r="FJF102" s="1"/>
      <c r="FJG102" s="1"/>
      <c r="FJH102" s="1"/>
      <c r="FJI102" s="1"/>
      <c r="FJJ102" s="1"/>
      <c r="FJK102" s="1"/>
      <c r="FJL102" s="1"/>
      <c r="FJM102" s="1"/>
      <c r="FJN102" s="1"/>
      <c r="FJO102" s="1"/>
      <c r="FJP102" s="1"/>
      <c r="FJQ102" s="1"/>
      <c r="FJR102" s="1"/>
      <c r="FJS102" s="1"/>
      <c r="FJT102" s="1"/>
      <c r="FJU102" s="1"/>
      <c r="FJV102" s="1"/>
      <c r="FJW102" s="1"/>
      <c r="FJX102" s="1"/>
      <c r="FJY102" s="1"/>
      <c r="FJZ102" s="1"/>
      <c r="FKA102" s="1"/>
      <c r="FKB102" s="1"/>
      <c r="FKC102" s="1"/>
      <c r="FKD102" s="1"/>
      <c r="FKE102" s="1"/>
      <c r="FKF102" s="1"/>
      <c r="FKG102" s="1"/>
      <c r="FKH102" s="1"/>
      <c r="FKI102" s="1"/>
      <c r="FKJ102" s="1"/>
      <c r="FKK102" s="1"/>
      <c r="FKL102" s="1"/>
      <c r="FKM102" s="1"/>
      <c r="FKN102" s="1"/>
      <c r="FKO102" s="1"/>
      <c r="FKP102" s="1"/>
      <c r="FKQ102" s="1"/>
      <c r="FKR102" s="1"/>
      <c r="FKS102" s="1"/>
      <c r="FKT102" s="1"/>
      <c r="FKU102" s="1"/>
      <c r="FKV102" s="1"/>
      <c r="FKW102" s="1"/>
      <c r="FKX102" s="1"/>
      <c r="FKY102" s="1"/>
      <c r="FKZ102" s="1"/>
      <c r="FLA102" s="1"/>
      <c r="FLB102" s="1"/>
      <c r="FLC102" s="1"/>
      <c r="FLD102" s="1"/>
      <c r="FLE102" s="1"/>
      <c r="FLF102" s="1"/>
      <c r="FLG102" s="1"/>
      <c r="FLH102" s="1"/>
      <c r="FLI102" s="1"/>
      <c r="FLJ102" s="1"/>
      <c r="FLK102" s="1"/>
      <c r="FLL102" s="1"/>
      <c r="FLM102" s="1"/>
      <c r="FLN102" s="1"/>
      <c r="FLO102" s="1"/>
      <c r="FLP102" s="1"/>
      <c r="FLQ102" s="1"/>
      <c r="FLR102" s="1"/>
      <c r="FLS102" s="1"/>
      <c r="FLT102" s="1"/>
      <c r="FLU102" s="1"/>
      <c r="FLV102" s="1"/>
      <c r="FLW102" s="1"/>
      <c r="FLX102" s="1"/>
      <c r="FLY102" s="1"/>
      <c r="FLZ102" s="1"/>
      <c r="FMA102" s="1"/>
      <c r="FMB102" s="1"/>
      <c r="FMC102" s="1"/>
      <c r="FMD102" s="1"/>
      <c r="FME102" s="1"/>
      <c r="FMF102" s="1"/>
      <c r="FMG102" s="1"/>
      <c r="FMH102" s="1"/>
      <c r="FMI102" s="1"/>
      <c r="FMJ102" s="1"/>
      <c r="FMK102" s="1"/>
      <c r="FML102" s="1"/>
      <c r="FMM102" s="1"/>
      <c r="FMN102" s="1"/>
      <c r="FMO102" s="1"/>
      <c r="FMP102" s="1"/>
      <c r="FMQ102" s="1"/>
      <c r="FMR102" s="1"/>
      <c r="FMS102" s="1"/>
      <c r="FMT102" s="1"/>
      <c r="FMU102" s="1"/>
      <c r="FMV102" s="1"/>
      <c r="FMW102" s="1"/>
      <c r="FMX102" s="1"/>
      <c r="FMY102" s="1"/>
      <c r="FMZ102" s="1"/>
      <c r="FNA102" s="1"/>
      <c r="FNB102" s="1"/>
      <c r="FNC102" s="1"/>
      <c r="FND102" s="1"/>
      <c r="FNE102" s="1"/>
      <c r="FNF102" s="1"/>
      <c r="FNG102" s="1"/>
      <c r="FNH102" s="1"/>
      <c r="FNI102" s="1"/>
      <c r="FNJ102" s="1"/>
      <c r="FNK102" s="1"/>
      <c r="FNL102" s="1"/>
      <c r="FNM102" s="1"/>
      <c r="FNN102" s="1"/>
      <c r="FNO102" s="1"/>
      <c r="FNP102" s="1"/>
      <c r="FNQ102" s="1"/>
      <c r="FNR102" s="1"/>
      <c r="FNS102" s="1"/>
      <c r="FNT102" s="1"/>
      <c r="FNU102" s="1"/>
      <c r="FNV102" s="1"/>
      <c r="FNW102" s="1"/>
      <c r="FNX102" s="1"/>
      <c r="FNY102" s="1"/>
      <c r="FNZ102" s="1"/>
      <c r="FOA102" s="1"/>
      <c r="FOB102" s="1"/>
      <c r="FOC102" s="1"/>
      <c r="FOD102" s="1"/>
      <c r="FOE102" s="1"/>
      <c r="FOF102" s="1"/>
      <c r="FOG102" s="1"/>
      <c r="FOH102" s="1"/>
      <c r="FOI102" s="1"/>
      <c r="FOJ102" s="1"/>
      <c r="FOK102" s="1"/>
      <c r="FOL102" s="1"/>
      <c r="FOM102" s="1"/>
      <c r="FON102" s="1"/>
      <c r="FOO102" s="1"/>
      <c r="FOP102" s="1"/>
      <c r="FOQ102" s="1"/>
      <c r="FOR102" s="1"/>
      <c r="FOS102" s="1"/>
      <c r="FOT102" s="1"/>
      <c r="FOU102" s="1"/>
      <c r="FOV102" s="1"/>
      <c r="FOW102" s="1"/>
      <c r="FOX102" s="1"/>
      <c r="FOY102" s="1"/>
      <c r="FOZ102" s="1"/>
      <c r="FPA102" s="1"/>
      <c r="FPB102" s="1"/>
      <c r="FPC102" s="1"/>
      <c r="FPD102" s="1"/>
      <c r="FPE102" s="1"/>
      <c r="FPF102" s="1"/>
      <c r="FPG102" s="1"/>
      <c r="FPH102" s="1"/>
      <c r="FPI102" s="1"/>
      <c r="FPJ102" s="1"/>
      <c r="FPK102" s="1"/>
      <c r="FPL102" s="1"/>
      <c r="FPM102" s="1"/>
      <c r="FPN102" s="1"/>
      <c r="FPO102" s="1"/>
      <c r="FPP102" s="1"/>
      <c r="FPQ102" s="1"/>
      <c r="FPR102" s="1"/>
      <c r="FPS102" s="1"/>
      <c r="FPT102" s="1"/>
      <c r="FPU102" s="1"/>
      <c r="FPV102" s="1"/>
      <c r="FPW102" s="1"/>
      <c r="FPX102" s="1"/>
      <c r="FPY102" s="1"/>
      <c r="FPZ102" s="1"/>
      <c r="FQA102" s="1"/>
      <c r="FQB102" s="1"/>
      <c r="FQC102" s="1"/>
      <c r="FQD102" s="1"/>
      <c r="FQE102" s="1"/>
      <c r="FQF102" s="1"/>
      <c r="FQG102" s="1"/>
      <c r="FQH102" s="1"/>
      <c r="FQI102" s="1"/>
      <c r="FQJ102" s="1"/>
      <c r="FQK102" s="1"/>
      <c r="FQL102" s="1"/>
      <c r="FQM102" s="1"/>
      <c r="FQN102" s="1"/>
      <c r="FQO102" s="1"/>
      <c r="FQP102" s="1"/>
      <c r="FQQ102" s="1"/>
      <c r="FQR102" s="1"/>
      <c r="FQS102" s="1"/>
      <c r="FQT102" s="1"/>
      <c r="FQU102" s="1"/>
      <c r="FQV102" s="1"/>
      <c r="FQW102" s="1"/>
      <c r="FQX102" s="1"/>
      <c r="FQY102" s="1"/>
      <c r="FQZ102" s="1"/>
      <c r="FRA102" s="1"/>
      <c r="FRB102" s="1"/>
      <c r="FRC102" s="1"/>
      <c r="FRD102" s="1"/>
      <c r="FRE102" s="1"/>
      <c r="FRF102" s="1"/>
      <c r="FRG102" s="1"/>
      <c r="FRH102" s="1"/>
      <c r="FRI102" s="1"/>
      <c r="FRJ102" s="1"/>
      <c r="FRK102" s="1"/>
      <c r="FRL102" s="1"/>
      <c r="FRM102" s="1"/>
      <c r="FRN102" s="1"/>
      <c r="FRO102" s="1"/>
      <c r="FRP102" s="1"/>
      <c r="FRQ102" s="1"/>
      <c r="FRR102" s="1"/>
      <c r="FRS102" s="1"/>
      <c r="FRT102" s="1"/>
      <c r="FRU102" s="1"/>
      <c r="FRV102" s="1"/>
      <c r="FRW102" s="1"/>
      <c r="FRX102" s="1"/>
      <c r="FRY102" s="1"/>
      <c r="FRZ102" s="1"/>
      <c r="FSA102" s="1"/>
      <c r="FSB102" s="1"/>
      <c r="FSC102" s="1"/>
      <c r="FSD102" s="1"/>
      <c r="FSE102" s="1"/>
      <c r="FSF102" s="1"/>
      <c r="FSG102" s="1"/>
      <c r="FSH102" s="1"/>
      <c r="FSI102" s="1"/>
      <c r="FSJ102" s="1"/>
      <c r="FSK102" s="1"/>
      <c r="FSL102" s="1"/>
      <c r="FSM102" s="1"/>
      <c r="FSN102" s="1"/>
      <c r="FSO102" s="1"/>
      <c r="FSP102" s="1"/>
      <c r="FSQ102" s="1"/>
      <c r="FSR102" s="1"/>
      <c r="FSS102" s="1"/>
      <c r="FST102" s="1"/>
      <c r="FSU102" s="1"/>
      <c r="FSV102" s="1"/>
      <c r="FSW102" s="1"/>
      <c r="FSX102" s="1"/>
      <c r="FSY102" s="1"/>
      <c r="FSZ102" s="1"/>
      <c r="FTA102" s="1"/>
      <c r="FTB102" s="1"/>
      <c r="FTC102" s="1"/>
      <c r="FTD102" s="1"/>
      <c r="FTE102" s="1"/>
      <c r="FTF102" s="1"/>
      <c r="FTG102" s="1"/>
      <c r="FTH102" s="1"/>
      <c r="FTI102" s="1"/>
      <c r="FTJ102" s="1"/>
      <c r="FTK102" s="1"/>
      <c r="FTL102" s="1"/>
      <c r="FTM102" s="1"/>
      <c r="FTN102" s="1"/>
      <c r="FTO102" s="1"/>
      <c r="FTP102" s="1"/>
      <c r="FTQ102" s="1"/>
      <c r="FTR102" s="1"/>
      <c r="FTS102" s="1"/>
      <c r="FTT102" s="1"/>
      <c r="FTU102" s="1"/>
      <c r="FTV102" s="1"/>
      <c r="FTW102" s="1"/>
      <c r="FTX102" s="1"/>
      <c r="FTY102" s="1"/>
      <c r="FTZ102" s="1"/>
      <c r="FUA102" s="1"/>
      <c r="FUB102" s="1"/>
      <c r="FUC102" s="1"/>
      <c r="FUD102" s="1"/>
      <c r="FUE102" s="1"/>
      <c r="FUF102" s="1"/>
      <c r="FUG102" s="1"/>
      <c r="FUH102" s="1"/>
      <c r="FUI102" s="1"/>
      <c r="FUJ102" s="1"/>
      <c r="FUK102" s="1"/>
      <c r="FUL102" s="1"/>
      <c r="FUM102" s="1"/>
      <c r="FUN102" s="1"/>
      <c r="FUO102" s="1"/>
      <c r="FUP102" s="1"/>
      <c r="FUQ102" s="1"/>
      <c r="FUR102" s="1"/>
      <c r="FUS102" s="1"/>
      <c r="FUT102" s="1"/>
      <c r="FUU102" s="1"/>
      <c r="FUV102" s="1"/>
      <c r="FUW102" s="1"/>
      <c r="FUX102" s="1"/>
      <c r="FUY102" s="1"/>
      <c r="FUZ102" s="1"/>
      <c r="FVA102" s="1"/>
      <c r="FVB102" s="1"/>
      <c r="FVC102" s="1"/>
      <c r="FVD102" s="1"/>
      <c r="FVE102" s="1"/>
      <c r="FVF102" s="1"/>
      <c r="FVG102" s="1"/>
      <c r="FVH102" s="1"/>
      <c r="FVI102" s="1"/>
      <c r="FVJ102" s="1"/>
      <c r="FVK102" s="1"/>
      <c r="FVL102" s="1"/>
      <c r="FVM102" s="1"/>
      <c r="FVN102" s="1"/>
      <c r="FVO102" s="1"/>
      <c r="FVP102" s="1"/>
      <c r="FVQ102" s="1"/>
      <c r="FVR102" s="1"/>
      <c r="FVS102" s="1"/>
      <c r="FVT102" s="1"/>
      <c r="FVU102" s="1"/>
      <c r="FVV102" s="1"/>
      <c r="FVW102" s="1"/>
      <c r="FVX102" s="1"/>
      <c r="FVY102" s="1"/>
      <c r="FVZ102" s="1"/>
      <c r="FWA102" s="1"/>
      <c r="FWB102" s="1"/>
      <c r="FWC102" s="1"/>
      <c r="FWD102" s="1"/>
      <c r="FWE102" s="1"/>
      <c r="FWF102" s="1"/>
      <c r="FWG102" s="1"/>
      <c r="FWH102" s="1"/>
      <c r="FWI102" s="1"/>
      <c r="FWJ102" s="1"/>
      <c r="FWK102" s="1"/>
      <c r="FWL102" s="1"/>
      <c r="FWM102" s="1"/>
      <c r="FWN102" s="1"/>
      <c r="FWO102" s="1"/>
      <c r="FWP102" s="1"/>
      <c r="FWQ102" s="1"/>
      <c r="FWR102" s="1"/>
      <c r="FWS102" s="1"/>
      <c r="FWT102" s="1"/>
      <c r="FWU102" s="1"/>
      <c r="FWV102" s="1"/>
      <c r="FWW102" s="1"/>
      <c r="FWX102" s="1"/>
      <c r="FWY102" s="1"/>
      <c r="FWZ102" s="1"/>
      <c r="FXA102" s="1"/>
      <c r="FXB102" s="1"/>
      <c r="FXC102" s="1"/>
      <c r="FXD102" s="1"/>
      <c r="FXE102" s="1"/>
      <c r="FXF102" s="1"/>
      <c r="FXG102" s="1"/>
      <c r="FXH102" s="1"/>
      <c r="FXI102" s="1"/>
      <c r="FXJ102" s="1"/>
      <c r="FXK102" s="1"/>
      <c r="FXL102" s="1"/>
      <c r="FXM102" s="1"/>
      <c r="FXN102" s="1"/>
      <c r="FXO102" s="1"/>
      <c r="FXP102" s="1"/>
      <c r="FXQ102" s="1"/>
      <c r="FXR102" s="1"/>
      <c r="FXS102" s="1"/>
      <c r="FXT102" s="1"/>
      <c r="FXU102" s="1"/>
      <c r="FXV102" s="1"/>
      <c r="FXW102" s="1"/>
      <c r="FXX102" s="1"/>
      <c r="FXY102" s="1"/>
      <c r="FXZ102" s="1"/>
      <c r="FYA102" s="1"/>
      <c r="FYB102" s="1"/>
      <c r="FYC102" s="1"/>
      <c r="FYD102" s="1"/>
      <c r="FYE102" s="1"/>
      <c r="FYF102" s="1"/>
      <c r="FYG102" s="1"/>
      <c r="FYH102" s="1"/>
      <c r="FYI102" s="1"/>
      <c r="FYJ102" s="1"/>
      <c r="FYK102" s="1"/>
      <c r="FYL102" s="1"/>
      <c r="FYM102" s="1"/>
      <c r="FYN102" s="1"/>
      <c r="FYO102" s="1"/>
      <c r="FYP102" s="1"/>
      <c r="FYQ102" s="1"/>
      <c r="FYR102" s="1"/>
      <c r="FYS102" s="1"/>
      <c r="FYT102" s="1"/>
      <c r="FYU102" s="1"/>
      <c r="FYV102" s="1"/>
      <c r="FYW102" s="1"/>
      <c r="FYX102" s="1"/>
      <c r="FYY102" s="1"/>
      <c r="FYZ102" s="1"/>
      <c r="FZA102" s="1"/>
      <c r="FZB102" s="1"/>
      <c r="FZC102" s="1"/>
      <c r="FZD102" s="1"/>
      <c r="FZE102" s="1"/>
      <c r="FZF102" s="1"/>
      <c r="FZG102" s="1"/>
      <c r="FZH102" s="1"/>
      <c r="FZI102" s="1"/>
      <c r="FZJ102" s="1"/>
      <c r="FZK102" s="1"/>
      <c r="FZL102" s="1"/>
      <c r="FZM102" s="1"/>
      <c r="FZN102" s="1"/>
      <c r="FZO102" s="1"/>
      <c r="FZP102" s="1"/>
      <c r="FZQ102" s="1"/>
      <c r="FZR102" s="1"/>
      <c r="FZS102" s="1"/>
      <c r="FZT102" s="1"/>
      <c r="FZU102" s="1"/>
      <c r="FZV102" s="1"/>
      <c r="FZW102" s="1"/>
      <c r="FZX102" s="1"/>
      <c r="FZY102" s="1"/>
      <c r="FZZ102" s="1"/>
      <c r="GAA102" s="1"/>
      <c r="GAB102" s="1"/>
      <c r="GAC102" s="1"/>
      <c r="GAD102" s="1"/>
      <c r="GAE102" s="1"/>
      <c r="GAF102" s="1"/>
      <c r="GAG102" s="1"/>
      <c r="GAH102" s="1"/>
      <c r="GAI102" s="1"/>
      <c r="GAJ102" s="1"/>
      <c r="GAK102" s="1"/>
      <c r="GAL102" s="1"/>
      <c r="GAM102" s="1"/>
      <c r="GAN102" s="1"/>
      <c r="GAO102" s="1"/>
      <c r="GAP102" s="1"/>
      <c r="GAQ102" s="1"/>
      <c r="GAR102" s="1"/>
      <c r="GAS102" s="1"/>
      <c r="GAT102" s="1"/>
      <c r="GAU102" s="1"/>
      <c r="GAV102" s="1"/>
      <c r="GAW102" s="1"/>
      <c r="GAX102" s="1"/>
      <c r="GAY102" s="1"/>
      <c r="GAZ102" s="1"/>
      <c r="GBA102" s="1"/>
      <c r="GBB102" s="1"/>
      <c r="GBC102" s="1"/>
      <c r="GBD102" s="1"/>
      <c r="GBE102" s="1"/>
      <c r="GBF102" s="1"/>
      <c r="GBG102" s="1"/>
      <c r="GBH102" s="1"/>
      <c r="GBI102" s="1"/>
      <c r="GBJ102" s="1"/>
      <c r="GBK102" s="1"/>
      <c r="GBL102" s="1"/>
      <c r="GBM102" s="1"/>
      <c r="GBN102" s="1"/>
      <c r="GBO102" s="1"/>
      <c r="GBP102" s="1"/>
      <c r="GBQ102" s="1"/>
      <c r="GBR102" s="1"/>
      <c r="GBS102" s="1"/>
      <c r="GBT102" s="1"/>
      <c r="GBU102" s="1"/>
      <c r="GBV102" s="1"/>
      <c r="GBW102" s="1"/>
      <c r="GBX102" s="1"/>
      <c r="GBY102" s="1"/>
      <c r="GBZ102" s="1"/>
      <c r="GCA102" s="1"/>
      <c r="GCB102" s="1"/>
      <c r="GCC102" s="1"/>
      <c r="GCD102" s="1"/>
      <c r="GCE102" s="1"/>
      <c r="GCF102" s="1"/>
      <c r="GCG102" s="1"/>
      <c r="GCH102" s="1"/>
      <c r="GCI102" s="1"/>
      <c r="GCJ102" s="1"/>
      <c r="GCK102" s="1"/>
      <c r="GCL102" s="1"/>
      <c r="GCM102" s="1"/>
      <c r="GCN102" s="1"/>
      <c r="GCO102" s="1"/>
      <c r="GCP102" s="1"/>
      <c r="GCQ102" s="1"/>
      <c r="GCR102" s="1"/>
      <c r="GCS102" s="1"/>
      <c r="GCT102" s="1"/>
      <c r="GCU102" s="1"/>
      <c r="GCV102" s="1"/>
      <c r="GCW102" s="1"/>
      <c r="GCX102" s="1"/>
      <c r="GCY102" s="1"/>
      <c r="GCZ102" s="1"/>
      <c r="GDA102" s="1"/>
      <c r="GDB102" s="1"/>
      <c r="GDC102" s="1"/>
      <c r="GDD102" s="1"/>
      <c r="GDE102" s="1"/>
      <c r="GDF102" s="1"/>
      <c r="GDG102" s="1"/>
      <c r="GDH102" s="1"/>
      <c r="GDI102" s="1"/>
      <c r="GDJ102" s="1"/>
      <c r="GDK102" s="1"/>
      <c r="GDL102" s="1"/>
      <c r="GDM102" s="1"/>
      <c r="GDN102" s="1"/>
      <c r="GDO102" s="1"/>
      <c r="GDP102" s="1"/>
      <c r="GDQ102" s="1"/>
      <c r="GDR102" s="1"/>
      <c r="GDS102" s="1"/>
      <c r="GDT102" s="1"/>
      <c r="GDU102" s="1"/>
      <c r="GDV102" s="1"/>
      <c r="GDW102" s="1"/>
      <c r="GDX102" s="1"/>
      <c r="GDY102" s="1"/>
      <c r="GDZ102" s="1"/>
      <c r="GEA102" s="1"/>
      <c r="GEB102" s="1"/>
      <c r="GEC102" s="1"/>
      <c r="GED102" s="1"/>
      <c r="GEE102" s="1"/>
      <c r="GEF102" s="1"/>
      <c r="GEG102" s="1"/>
      <c r="GEH102" s="1"/>
      <c r="GEI102" s="1"/>
      <c r="GEJ102" s="1"/>
      <c r="GEK102" s="1"/>
      <c r="GEL102" s="1"/>
      <c r="GEM102" s="1"/>
      <c r="GEN102" s="1"/>
      <c r="GEO102" s="1"/>
      <c r="GEP102" s="1"/>
      <c r="GEQ102" s="1"/>
      <c r="GER102" s="1"/>
      <c r="GES102" s="1"/>
      <c r="GET102" s="1"/>
      <c r="GEU102" s="1"/>
      <c r="GEV102" s="1"/>
      <c r="GEW102" s="1"/>
      <c r="GEX102" s="1"/>
      <c r="GEY102" s="1"/>
      <c r="GEZ102" s="1"/>
      <c r="GFA102" s="1"/>
      <c r="GFB102" s="1"/>
      <c r="GFC102" s="1"/>
      <c r="GFD102" s="1"/>
      <c r="GFE102" s="1"/>
      <c r="GFF102" s="1"/>
      <c r="GFG102" s="1"/>
      <c r="GFH102" s="1"/>
      <c r="GFI102" s="1"/>
      <c r="GFJ102" s="1"/>
      <c r="GFK102" s="1"/>
      <c r="GFL102" s="1"/>
      <c r="GFM102" s="1"/>
      <c r="GFN102" s="1"/>
      <c r="GFO102" s="1"/>
      <c r="GFP102" s="1"/>
      <c r="GFQ102" s="1"/>
      <c r="GFR102" s="1"/>
      <c r="GFS102" s="1"/>
      <c r="GFT102" s="1"/>
      <c r="GFU102" s="1"/>
      <c r="GFV102" s="1"/>
      <c r="GFW102" s="1"/>
      <c r="GFX102" s="1"/>
      <c r="GFY102" s="1"/>
      <c r="GFZ102" s="1"/>
      <c r="GGA102" s="1"/>
      <c r="GGB102" s="1"/>
      <c r="GGC102" s="1"/>
      <c r="GGD102" s="1"/>
      <c r="GGE102" s="1"/>
      <c r="GGF102" s="1"/>
      <c r="GGG102" s="1"/>
      <c r="GGH102" s="1"/>
      <c r="GGI102" s="1"/>
      <c r="GGJ102" s="1"/>
      <c r="GGK102" s="1"/>
      <c r="GGL102" s="1"/>
      <c r="GGM102" s="1"/>
      <c r="GGN102" s="1"/>
      <c r="GGO102" s="1"/>
      <c r="GGP102" s="1"/>
      <c r="GGQ102" s="1"/>
      <c r="GGR102" s="1"/>
      <c r="GGS102" s="1"/>
      <c r="GGT102" s="1"/>
      <c r="GGU102" s="1"/>
      <c r="GGV102" s="1"/>
      <c r="GGW102" s="1"/>
      <c r="GGX102" s="1"/>
      <c r="GGY102" s="1"/>
      <c r="GGZ102" s="1"/>
      <c r="GHA102" s="1"/>
      <c r="GHB102" s="1"/>
      <c r="GHC102" s="1"/>
      <c r="GHD102" s="1"/>
      <c r="GHE102" s="1"/>
      <c r="GHF102" s="1"/>
      <c r="GHG102" s="1"/>
      <c r="GHH102" s="1"/>
      <c r="GHI102" s="1"/>
      <c r="GHJ102" s="1"/>
      <c r="GHK102" s="1"/>
      <c r="GHL102" s="1"/>
      <c r="GHM102" s="1"/>
      <c r="GHN102" s="1"/>
      <c r="GHO102" s="1"/>
      <c r="GHP102" s="1"/>
      <c r="GHQ102" s="1"/>
      <c r="GHR102" s="1"/>
      <c r="GHS102" s="1"/>
      <c r="GHT102" s="1"/>
      <c r="GHU102" s="1"/>
      <c r="GHV102" s="1"/>
      <c r="GHW102" s="1"/>
      <c r="GHX102" s="1"/>
      <c r="GHY102" s="1"/>
      <c r="GHZ102" s="1"/>
      <c r="GIA102" s="1"/>
      <c r="GIB102" s="1"/>
      <c r="GIC102" s="1"/>
      <c r="GID102" s="1"/>
      <c r="GIE102" s="1"/>
      <c r="GIF102" s="1"/>
      <c r="GIG102" s="1"/>
      <c r="GIH102" s="1"/>
      <c r="GII102" s="1"/>
      <c r="GIJ102" s="1"/>
      <c r="GIK102" s="1"/>
      <c r="GIL102" s="1"/>
      <c r="GIM102" s="1"/>
      <c r="GIN102" s="1"/>
      <c r="GIO102" s="1"/>
      <c r="GIP102" s="1"/>
      <c r="GIQ102" s="1"/>
      <c r="GIR102" s="1"/>
      <c r="GIS102" s="1"/>
      <c r="GIT102" s="1"/>
      <c r="GIU102" s="1"/>
      <c r="GIV102" s="1"/>
      <c r="GIW102" s="1"/>
      <c r="GIX102" s="1"/>
      <c r="GIY102" s="1"/>
      <c r="GIZ102" s="1"/>
      <c r="GJA102" s="1"/>
      <c r="GJB102" s="1"/>
      <c r="GJC102" s="1"/>
      <c r="GJD102" s="1"/>
      <c r="GJE102" s="1"/>
      <c r="GJF102" s="1"/>
      <c r="GJG102" s="1"/>
      <c r="GJH102" s="1"/>
      <c r="GJI102" s="1"/>
      <c r="GJJ102" s="1"/>
      <c r="GJK102" s="1"/>
      <c r="GJL102" s="1"/>
      <c r="GJM102" s="1"/>
      <c r="GJN102" s="1"/>
      <c r="GJO102" s="1"/>
      <c r="GJP102" s="1"/>
      <c r="GJQ102" s="1"/>
      <c r="GJR102" s="1"/>
      <c r="GJS102" s="1"/>
      <c r="GJT102" s="1"/>
      <c r="GJU102" s="1"/>
      <c r="GJV102" s="1"/>
      <c r="GJW102" s="1"/>
      <c r="GJX102" s="1"/>
      <c r="GJY102" s="1"/>
      <c r="GJZ102" s="1"/>
      <c r="GKA102" s="1"/>
      <c r="GKB102" s="1"/>
      <c r="GKC102" s="1"/>
      <c r="GKD102" s="1"/>
      <c r="GKE102" s="1"/>
      <c r="GKF102" s="1"/>
      <c r="GKG102" s="1"/>
      <c r="GKH102" s="1"/>
      <c r="GKI102" s="1"/>
      <c r="GKJ102" s="1"/>
      <c r="GKK102" s="1"/>
      <c r="GKL102" s="1"/>
      <c r="GKM102" s="1"/>
      <c r="GKN102" s="1"/>
      <c r="GKO102" s="1"/>
      <c r="GKP102" s="1"/>
      <c r="GKQ102" s="1"/>
      <c r="GKR102" s="1"/>
      <c r="GKS102" s="1"/>
      <c r="GKT102" s="1"/>
      <c r="GKU102" s="1"/>
      <c r="GKV102" s="1"/>
      <c r="GKW102" s="1"/>
      <c r="GKX102" s="1"/>
      <c r="GKY102" s="1"/>
      <c r="GKZ102" s="1"/>
      <c r="GLA102" s="1"/>
      <c r="GLB102" s="1"/>
      <c r="GLC102" s="1"/>
      <c r="GLD102" s="1"/>
      <c r="GLE102" s="1"/>
      <c r="GLF102" s="1"/>
      <c r="GLG102" s="1"/>
      <c r="GLH102" s="1"/>
      <c r="GLI102" s="1"/>
      <c r="GLJ102" s="1"/>
      <c r="GLK102" s="1"/>
      <c r="GLL102" s="1"/>
      <c r="GLM102" s="1"/>
      <c r="GLN102" s="1"/>
      <c r="GLO102" s="1"/>
      <c r="GLP102" s="1"/>
      <c r="GLQ102" s="1"/>
      <c r="GLR102" s="1"/>
      <c r="GLS102" s="1"/>
      <c r="GLT102" s="1"/>
      <c r="GLU102" s="1"/>
      <c r="GLV102" s="1"/>
      <c r="GLW102" s="1"/>
      <c r="GLX102" s="1"/>
      <c r="GLY102" s="1"/>
      <c r="GLZ102" s="1"/>
      <c r="GMA102" s="1"/>
      <c r="GMB102" s="1"/>
      <c r="GMC102" s="1"/>
      <c r="GMD102" s="1"/>
      <c r="GME102" s="1"/>
      <c r="GMF102" s="1"/>
      <c r="GMG102" s="1"/>
      <c r="GMH102" s="1"/>
      <c r="GMI102" s="1"/>
      <c r="GMJ102" s="1"/>
      <c r="GMK102" s="1"/>
      <c r="GML102" s="1"/>
      <c r="GMM102" s="1"/>
      <c r="GMN102" s="1"/>
      <c r="GMO102" s="1"/>
      <c r="GMP102" s="1"/>
      <c r="GMQ102" s="1"/>
      <c r="GMR102" s="1"/>
      <c r="GMS102" s="1"/>
      <c r="GMT102" s="1"/>
      <c r="GMU102" s="1"/>
      <c r="GMV102" s="1"/>
      <c r="GMW102" s="1"/>
      <c r="GMX102" s="1"/>
      <c r="GMY102" s="1"/>
      <c r="GMZ102" s="1"/>
      <c r="GNA102" s="1"/>
      <c r="GNB102" s="1"/>
      <c r="GNC102" s="1"/>
      <c r="GND102" s="1"/>
      <c r="GNE102" s="1"/>
      <c r="GNF102" s="1"/>
      <c r="GNG102" s="1"/>
      <c r="GNH102" s="1"/>
      <c r="GNI102" s="1"/>
      <c r="GNJ102" s="1"/>
      <c r="GNK102" s="1"/>
      <c r="GNL102" s="1"/>
      <c r="GNM102" s="1"/>
      <c r="GNN102" s="1"/>
      <c r="GNO102" s="1"/>
      <c r="GNP102" s="1"/>
      <c r="GNQ102" s="1"/>
      <c r="GNR102" s="1"/>
      <c r="GNS102" s="1"/>
      <c r="GNT102" s="1"/>
      <c r="GNU102" s="1"/>
      <c r="GNV102" s="1"/>
      <c r="GNW102" s="1"/>
      <c r="GNX102" s="1"/>
      <c r="GNY102" s="1"/>
      <c r="GNZ102" s="1"/>
      <c r="GOA102" s="1"/>
      <c r="GOB102" s="1"/>
      <c r="GOC102" s="1"/>
      <c r="GOD102" s="1"/>
      <c r="GOE102" s="1"/>
      <c r="GOF102" s="1"/>
      <c r="GOG102" s="1"/>
      <c r="GOH102" s="1"/>
      <c r="GOI102" s="1"/>
      <c r="GOJ102" s="1"/>
      <c r="GOK102" s="1"/>
      <c r="GOL102" s="1"/>
      <c r="GOM102" s="1"/>
      <c r="GON102" s="1"/>
      <c r="GOO102" s="1"/>
      <c r="GOP102" s="1"/>
      <c r="GOQ102" s="1"/>
      <c r="GOR102" s="1"/>
      <c r="GOS102" s="1"/>
      <c r="GOT102" s="1"/>
      <c r="GOU102" s="1"/>
      <c r="GOV102" s="1"/>
      <c r="GOW102" s="1"/>
      <c r="GOX102" s="1"/>
      <c r="GOY102" s="1"/>
      <c r="GOZ102" s="1"/>
      <c r="GPA102" s="1"/>
      <c r="GPB102" s="1"/>
      <c r="GPC102" s="1"/>
      <c r="GPD102" s="1"/>
      <c r="GPE102" s="1"/>
      <c r="GPF102" s="1"/>
      <c r="GPG102" s="1"/>
      <c r="GPH102" s="1"/>
      <c r="GPI102" s="1"/>
      <c r="GPJ102" s="1"/>
      <c r="GPK102" s="1"/>
      <c r="GPL102" s="1"/>
      <c r="GPM102" s="1"/>
      <c r="GPN102" s="1"/>
      <c r="GPO102" s="1"/>
      <c r="GPP102" s="1"/>
      <c r="GPQ102" s="1"/>
      <c r="GPR102" s="1"/>
      <c r="GPS102" s="1"/>
      <c r="GPT102" s="1"/>
      <c r="GPU102" s="1"/>
      <c r="GPV102" s="1"/>
      <c r="GPW102" s="1"/>
      <c r="GPX102" s="1"/>
      <c r="GPY102" s="1"/>
      <c r="GPZ102" s="1"/>
      <c r="GQA102" s="1"/>
      <c r="GQB102" s="1"/>
      <c r="GQC102" s="1"/>
      <c r="GQD102" s="1"/>
      <c r="GQE102" s="1"/>
      <c r="GQF102" s="1"/>
      <c r="GQG102" s="1"/>
      <c r="GQH102" s="1"/>
      <c r="GQI102" s="1"/>
      <c r="GQJ102" s="1"/>
      <c r="GQK102" s="1"/>
      <c r="GQL102" s="1"/>
      <c r="GQM102" s="1"/>
      <c r="GQN102" s="1"/>
      <c r="GQO102" s="1"/>
      <c r="GQP102" s="1"/>
      <c r="GQQ102" s="1"/>
      <c r="GQR102" s="1"/>
      <c r="GQS102" s="1"/>
      <c r="GQT102" s="1"/>
      <c r="GQU102" s="1"/>
      <c r="GQV102" s="1"/>
      <c r="GQW102" s="1"/>
      <c r="GQX102" s="1"/>
      <c r="GQY102" s="1"/>
      <c r="GQZ102" s="1"/>
      <c r="GRA102" s="1"/>
      <c r="GRB102" s="1"/>
      <c r="GRC102" s="1"/>
      <c r="GRD102" s="1"/>
      <c r="GRE102" s="1"/>
      <c r="GRF102" s="1"/>
      <c r="GRG102" s="1"/>
      <c r="GRH102" s="1"/>
      <c r="GRI102" s="1"/>
      <c r="GRJ102" s="1"/>
      <c r="GRK102" s="1"/>
      <c r="GRL102" s="1"/>
      <c r="GRM102" s="1"/>
      <c r="GRN102" s="1"/>
      <c r="GRO102" s="1"/>
      <c r="GRP102" s="1"/>
      <c r="GRQ102" s="1"/>
      <c r="GRR102" s="1"/>
      <c r="GRS102" s="1"/>
      <c r="GRT102" s="1"/>
      <c r="GRU102" s="1"/>
      <c r="GRV102" s="1"/>
      <c r="GRW102" s="1"/>
      <c r="GRX102" s="1"/>
      <c r="GRY102" s="1"/>
      <c r="GRZ102" s="1"/>
      <c r="GSA102" s="1"/>
      <c r="GSB102" s="1"/>
      <c r="GSC102" s="1"/>
      <c r="GSD102" s="1"/>
      <c r="GSE102" s="1"/>
      <c r="GSF102" s="1"/>
      <c r="GSG102" s="1"/>
      <c r="GSH102" s="1"/>
      <c r="GSI102" s="1"/>
      <c r="GSJ102" s="1"/>
      <c r="GSK102" s="1"/>
      <c r="GSL102" s="1"/>
      <c r="GSM102" s="1"/>
      <c r="GSN102" s="1"/>
      <c r="GSO102" s="1"/>
      <c r="GSP102" s="1"/>
      <c r="GSQ102" s="1"/>
      <c r="GSR102" s="1"/>
      <c r="GSS102" s="1"/>
      <c r="GST102" s="1"/>
      <c r="GSU102" s="1"/>
      <c r="GSV102" s="1"/>
      <c r="GSW102" s="1"/>
      <c r="GSX102" s="1"/>
      <c r="GSY102" s="1"/>
      <c r="GSZ102" s="1"/>
      <c r="GTA102" s="1"/>
      <c r="GTB102" s="1"/>
      <c r="GTC102" s="1"/>
      <c r="GTD102" s="1"/>
      <c r="GTE102" s="1"/>
      <c r="GTF102" s="1"/>
      <c r="GTG102" s="1"/>
      <c r="GTH102" s="1"/>
      <c r="GTI102" s="1"/>
      <c r="GTJ102" s="1"/>
      <c r="GTK102" s="1"/>
      <c r="GTL102" s="1"/>
      <c r="GTM102" s="1"/>
      <c r="GTN102" s="1"/>
      <c r="GTO102" s="1"/>
      <c r="GTP102" s="1"/>
      <c r="GTQ102" s="1"/>
      <c r="GTR102" s="1"/>
      <c r="GTS102" s="1"/>
      <c r="GTT102" s="1"/>
      <c r="GTU102" s="1"/>
      <c r="GTV102" s="1"/>
      <c r="GTW102" s="1"/>
      <c r="GTX102" s="1"/>
      <c r="GTY102" s="1"/>
      <c r="GTZ102" s="1"/>
      <c r="GUA102" s="1"/>
      <c r="GUB102" s="1"/>
      <c r="GUC102" s="1"/>
      <c r="GUD102" s="1"/>
      <c r="GUE102" s="1"/>
      <c r="GUF102" s="1"/>
      <c r="GUG102" s="1"/>
      <c r="GUH102" s="1"/>
      <c r="GUI102" s="1"/>
      <c r="GUJ102" s="1"/>
      <c r="GUK102" s="1"/>
      <c r="GUL102" s="1"/>
      <c r="GUM102" s="1"/>
      <c r="GUN102" s="1"/>
      <c r="GUO102" s="1"/>
      <c r="GUP102" s="1"/>
      <c r="GUQ102" s="1"/>
      <c r="GUR102" s="1"/>
      <c r="GUS102" s="1"/>
      <c r="GUT102" s="1"/>
      <c r="GUU102" s="1"/>
      <c r="GUV102" s="1"/>
      <c r="GUW102" s="1"/>
      <c r="GUX102" s="1"/>
      <c r="GUY102" s="1"/>
      <c r="GUZ102" s="1"/>
      <c r="GVA102" s="1"/>
      <c r="GVB102" s="1"/>
      <c r="GVC102" s="1"/>
      <c r="GVD102" s="1"/>
      <c r="GVE102" s="1"/>
      <c r="GVF102" s="1"/>
      <c r="GVG102" s="1"/>
      <c r="GVH102" s="1"/>
      <c r="GVI102" s="1"/>
      <c r="GVJ102" s="1"/>
      <c r="GVK102" s="1"/>
      <c r="GVL102" s="1"/>
      <c r="GVM102" s="1"/>
      <c r="GVN102" s="1"/>
      <c r="GVO102" s="1"/>
      <c r="GVP102" s="1"/>
      <c r="GVQ102" s="1"/>
      <c r="GVR102" s="1"/>
      <c r="GVS102" s="1"/>
      <c r="GVT102" s="1"/>
      <c r="GVU102" s="1"/>
      <c r="GVV102" s="1"/>
      <c r="GVW102" s="1"/>
      <c r="GVX102" s="1"/>
      <c r="GVY102" s="1"/>
      <c r="GVZ102" s="1"/>
      <c r="GWA102" s="1"/>
      <c r="GWB102" s="1"/>
      <c r="GWC102" s="1"/>
      <c r="GWD102" s="1"/>
      <c r="GWE102" s="1"/>
      <c r="GWF102" s="1"/>
      <c r="GWG102" s="1"/>
      <c r="GWH102" s="1"/>
      <c r="GWI102" s="1"/>
      <c r="GWJ102" s="1"/>
      <c r="GWK102" s="1"/>
      <c r="GWL102" s="1"/>
      <c r="GWM102" s="1"/>
      <c r="GWN102" s="1"/>
      <c r="GWO102" s="1"/>
      <c r="GWP102" s="1"/>
      <c r="GWQ102" s="1"/>
      <c r="GWR102" s="1"/>
      <c r="GWS102" s="1"/>
      <c r="GWT102" s="1"/>
      <c r="GWU102" s="1"/>
      <c r="GWV102" s="1"/>
      <c r="GWW102" s="1"/>
      <c r="GWX102" s="1"/>
      <c r="GWY102" s="1"/>
      <c r="GWZ102" s="1"/>
      <c r="GXA102" s="1"/>
      <c r="GXB102" s="1"/>
      <c r="GXC102" s="1"/>
      <c r="GXD102" s="1"/>
      <c r="GXE102" s="1"/>
      <c r="GXF102" s="1"/>
      <c r="GXG102" s="1"/>
      <c r="GXH102" s="1"/>
      <c r="GXI102" s="1"/>
      <c r="GXJ102" s="1"/>
      <c r="GXK102" s="1"/>
      <c r="GXL102" s="1"/>
      <c r="GXM102" s="1"/>
      <c r="GXN102" s="1"/>
      <c r="GXO102" s="1"/>
      <c r="GXP102" s="1"/>
      <c r="GXQ102" s="1"/>
      <c r="GXR102" s="1"/>
      <c r="GXS102" s="1"/>
      <c r="GXT102" s="1"/>
      <c r="GXU102" s="1"/>
      <c r="GXV102" s="1"/>
      <c r="GXW102" s="1"/>
      <c r="GXX102" s="1"/>
      <c r="GXY102" s="1"/>
      <c r="GXZ102" s="1"/>
      <c r="GYA102" s="1"/>
      <c r="GYB102" s="1"/>
      <c r="GYC102" s="1"/>
      <c r="GYD102" s="1"/>
      <c r="GYE102" s="1"/>
      <c r="GYF102" s="1"/>
      <c r="GYG102" s="1"/>
      <c r="GYH102" s="1"/>
      <c r="GYI102" s="1"/>
      <c r="GYJ102" s="1"/>
      <c r="GYK102" s="1"/>
      <c r="GYL102" s="1"/>
      <c r="GYM102" s="1"/>
      <c r="GYN102" s="1"/>
      <c r="GYO102" s="1"/>
      <c r="GYP102" s="1"/>
      <c r="GYQ102" s="1"/>
      <c r="GYR102" s="1"/>
      <c r="GYS102" s="1"/>
      <c r="GYT102" s="1"/>
      <c r="GYU102" s="1"/>
      <c r="GYV102" s="1"/>
      <c r="GYW102" s="1"/>
      <c r="GYX102" s="1"/>
      <c r="GYY102" s="1"/>
      <c r="GYZ102" s="1"/>
      <c r="GZA102" s="1"/>
      <c r="GZB102" s="1"/>
      <c r="GZC102" s="1"/>
      <c r="GZD102" s="1"/>
      <c r="GZE102" s="1"/>
      <c r="GZF102" s="1"/>
      <c r="GZG102" s="1"/>
      <c r="GZH102" s="1"/>
      <c r="GZI102" s="1"/>
      <c r="GZJ102" s="1"/>
      <c r="GZK102" s="1"/>
      <c r="GZL102" s="1"/>
      <c r="GZM102" s="1"/>
      <c r="GZN102" s="1"/>
      <c r="GZO102" s="1"/>
      <c r="GZP102" s="1"/>
      <c r="GZQ102" s="1"/>
      <c r="GZR102" s="1"/>
      <c r="GZS102" s="1"/>
      <c r="GZT102" s="1"/>
      <c r="GZU102" s="1"/>
      <c r="GZV102" s="1"/>
      <c r="GZW102" s="1"/>
      <c r="GZX102" s="1"/>
      <c r="GZY102" s="1"/>
      <c r="GZZ102" s="1"/>
      <c r="HAA102" s="1"/>
      <c r="HAB102" s="1"/>
      <c r="HAC102" s="1"/>
      <c r="HAD102" s="1"/>
      <c r="HAE102" s="1"/>
      <c r="HAF102" s="1"/>
      <c r="HAG102" s="1"/>
      <c r="HAH102" s="1"/>
      <c r="HAI102" s="1"/>
      <c r="HAJ102" s="1"/>
      <c r="HAK102" s="1"/>
      <c r="HAL102" s="1"/>
      <c r="HAM102" s="1"/>
      <c r="HAN102" s="1"/>
      <c r="HAO102" s="1"/>
      <c r="HAP102" s="1"/>
      <c r="HAQ102" s="1"/>
      <c r="HAR102" s="1"/>
      <c r="HAS102" s="1"/>
      <c r="HAT102" s="1"/>
      <c r="HAU102" s="1"/>
      <c r="HAV102" s="1"/>
      <c r="HAW102" s="1"/>
      <c r="HAX102" s="1"/>
      <c r="HAY102" s="1"/>
      <c r="HAZ102" s="1"/>
      <c r="HBA102" s="1"/>
      <c r="HBB102" s="1"/>
      <c r="HBC102" s="1"/>
      <c r="HBD102" s="1"/>
      <c r="HBE102" s="1"/>
      <c r="HBF102" s="1"/>
      <c r="HBG102" s="1"/>
      <c r="HBH102" s="1"/>
      <c r="HBI102" s="1"/>
      <c r="HBJ102" s="1"/>
      <c r="HBK102" s="1"/>
      <c r="HBL102" s="1"/>
      <c r="HBM102" s="1"/>
      <c r="HBN102" s="1"/>
      <c r="HBO102" s="1"/>
      <c r="HBP102" s="1"/>
      <c r="HBQ102" s="1"/>
      <c r="HBR102" s="1"/>
      <c r="HBS102" s="1"/>
      <c r="HBT102" s="1"/>
      <c r="HBU102" s="1"/>
      <c r="HBV102" s="1"/>
      <c r="HBW102" s="1"/>
      <c r="HBX102" s="1"/>
      <c r="HBY102" s="1"/>
      <c r="HBZ102" s="1"/>
      <c r="HCA102" s="1"/>
      <c r="HCB102" s="1"/>
      <c r="HCC102" s="1"/>
      <c r="HCD102" s="1"/>
      <c r="HCE102" s="1"/>
      <c r="HCF102" s="1"/>
      <c r="HCG102" s="1"/>
      <c r="HCH102" s="1"/>
      <c r="HCI102" s="1"/>
      <c r="HCJ102" s="1"/>
      <c r="HCK102" s="1"/>
      <c r="HCL102" s="1"/>
      <c r="HCM102" s="1"/>
      <c r="HCN102" s="1"/>
      <c r="HCO102" s="1"/>
      <c r="HCP102" s="1"/>
      <c r="HCQ102" s="1"/>
      <c r="HCR102" s="1"/>
      <c r="HCS102" s="1"/>
      <c r="HCT102" s="1"/>
      <c r="HCU102" s="1"/>
      <c r="HCV102" s="1"/>
      <c r="HCW102" s="1"/>
      <c r="HCX102" s="1"/>
      <c r="HCY102" s="1"/>
      <c r="HCZ102" s="1"/>
      <c r="HDA102" s="1"/>
      <c r="HDB102" s="1"/>
      <c r="HDC102" s="1"/>
      <c r="HDD102" s="1"/>
      <c r="HDE102" s="1"/>
      <c r="HDF102" s="1"/>
      <c r="HDG102" s="1"/>
      <c r="HDH102" s="1"/>
      <c r="HDI102" s="1"/>
      <c r="HDJ102" s="1"/>
      <c r="HDK102" s="1"/>
      <c r="HDL102" s="1"/>
      <c r="HDM102" s="1"/>
      <c r="HDN102" s="1"/>
      <c r="HDO102" s="1"/>
      <c r="HDP102" s="1"/>
      <c r="HDQ102" s="1"/>
      <c r="HDR102" s="1"/>
      <c r="HDS102" s="1"/>
      <c r="HDT102" s="1"/>
      <c r="HDU102" s="1"/>
      <c r="HDV102" s="1"/>
      <c r="HDW102" s="1"/>
      <c r="HDX102" s="1"/>
      <c r="HDY102" s="1"/>
      <c r="HDZ102" s="1"/>
      <c r="HEA102" s="1"/>
      <c r="HEB102" s="1"/>
      <c r="HEC102" s="1"/>
      <c r="HED102" s="1"/>
      <c r="HEE102" s="1"/>
      <c r="HEF102" s="1"/>
      <c r="HEG102" s="1"/>
      <c r="HEH102" s="1"/>
      <c r="HEI102" s="1"/>
      <c r="HEJ102" s="1"/>
      <c r="HEK102" s="1"/>
      <c r="HEL102" s="1"/>
      <c r="HEM102" s="1"/>
      <c r="HEN102" s="1"/>
      <c r="HEO102" s="1"/>
      <c r="HEP102" s="1"/>
      <c r="HEQ102" s="1"/>
      <c r="HER102" s="1"/>
      <c r="HES102" s="1"/>
      <c r="HET102" s="1"/>
      <c r="HEU102" s="1"/>
      <c r="HEV102" s="1"/>
      <c r="HEW102" s="1"/>
      <c r="HEX102" s="1"/>
      <c r="HEY102" s="1"/>
      <c r="HEZ102" s="1"/>
      <c r="HFA102" s="1"/>
      <c r="HFB102" s="1"/>
      <c r="HFC102" s="1"/>
      <c r="HFD102" s="1"/>
      <c r="HFE102" s="1"/>
      <c r="HFF102" s="1"/>
      <c r="HFG102" s="1"/>
      <c r="HFH102" s="1"/>
      <c r="HFI102" s="1"/>
      <c r="HFJ102" s="1"/>
      <c r="HFK102" s="1"/>
      <c r="HFL102" s="1"/>
      <c r="HFM102" s="1"/>
      <c r="HFN102" s="1"/>
      <c r="HFO102" s="1"/>
      <c r="HFP102" s="1"/>
      <c r="HFQ102" s="1"/>
      <c r="HFR102" s="1"/>
      <c r="HFS102" s="1"/>
      <c r="HFT102" s="1"/>
      <c r="HFU102" s="1"/>
      <c r="HFV102" s="1"/>
      <c r="HFW102" s="1"/>
      <c r="HFX102" s="1"/>
      <c r="HFY102" s="1"/>
      <c r="HFZ102" s="1"/>
      <c r="HGA102" s="1"/>
      <c r="HGB102" s="1"/>
      <c r="HGC102" s="1"/>
      <c r="HGD102" s="1"/>
      <c r="HGE102" s="1"/>
      <c r="HGF102" s="1"/>
      <c r="HGG102" s="1"/>
      <c r="HGH102" s="1"/>
      <c r="HGI102" s="1"/>
      <c r="HGJ102" s="1"/>
      <c r="HGK102" s="1"/>
      <c r="HGL102" s="1"/>
      <c r="HGM102" s="1"/>
      <c r="HGN102" s="1"/>
      <c r="HGO102" s="1"/>
      <c r="HGP102" s="1"/>
      <c r="HGQ102" s="1"/>
      <c r="HGR102" s="1"/>
      <c r="HGS102" s="1"/>
      <c r="HGT102" s="1"/>
      <c r="HGU102" s="1"/>
      <c r="HGV102" s="1"/>
      <c r="HGW102" s="1"/>
      <c r="HGX102" s="1"/>
      <c r="HGY102" s="1"/>
      <c r="HGZ102" s="1"/>
      <c r="HHA102" s="1"/>
      <c r="HHB102" s="1"/>
      <c r="HHC102" s="1"/>
      <c r="HHD102" s="1"/>
      <c r="HHE102" s="1"/>
      <c r="HHF102" s="1"/>
      <c r="HHG102" s="1"/>
      <c r="HHH102" s="1"/>
      <c r="HHI102" s="1"/>
      <c r="HHJ102" s="1"/>
      <c r="HHK102" s="1"/>
      <c r="HHL102" s="1"/>
      <c r="HHM102" s="1"/>
      <c r="HHN102" s="1"/>
      <c r="HHO102" s="1"/>
      <c r="HHP102" s="1"/>
      <c r="HHQ102" s="1"/>
      <c r="HHR102" s="1"/>
      <c r="HHS102" s="1"/>
      <c r="HHT102" s="1"/>
      <c r="HHU102" s="1"/>
      <c r="HHV102" s="1"/>
      <c r="HHW102" s="1"/>
      <c r="HHX102" s="1"/>
      <c r="HHY102" s="1"/>
      <c r="HHZ102" s="1"/>
      <c r="HIA102" s="1"/>
      <c r="HIB102" s="1"/>
      <c r="HIC102" s="1"/>
      <c r="HID102" s="1"/>
      <c r="HIE102" s="1"/>
      <c r="HIF102" s="1"/>
      <c r="HIG102" s="1"/>
      <c r="HIH102" s="1"/>
      <c r="HII102" s="1"/>
      <c r="HIJ102" s="1"/>
      <c r="HIK102" s="1"/>
      <c r="HIL102" s="1"/>
      <c r="HIM102" s="1"/>
      <c r="HIN102" s="1"/>
      <c r="HIO102" s="1"/>
      <c r="HIP102" s="1"/>
      <c r="HIQ102" s="1"/>
      <c r="HIR102" s="1"/>
      <c r="HIS102" s="1"/>
      <c r="HIT102" s="1"/>
      <c r="HIU102" s="1"/>
      <c r="HIV102" s="1"/>
      <c r="HIW102" s="1"/>
      <c r="HIX102" s="1"/>
      <c r="HIY102" s="1"/>
      <c r="HIZ102" s="1"/>
      <c r="HJA102" s="1"/>
      <c r="HJB102" s="1"/>
      <c r="HJC102" s="1"/>
      <c r="HJD102" s="1"/>
      <c r="HJE102" s="1"/>
      <c r="HJF102" s="1"/>
      <c r="HJG102" s="1"/>
      <c r="HJH102" s="1"/>
      <c r="HJI102" s="1"/>
      <c r="HJJ102" s="1"/>
      <c r="HJK102" s="1"/>
      <c r="HJL102" s="1"/>
      <c r="HJM102" s="1"/>
      <c r="HJN102" s="1"/>
      <c r="HJO102" s="1"/>
      <c r="HJP102" s="1"/>
      <c r="HJQ102" s="1"/>
      <c r="HJR102" s="1"/>
      <c r="HJS102" s="1"/>
      <c r="HJT102" s="1"/>
      <c r="HJU102" s="1"/>
      <c r="HJV102" s="1"/>
      <c r="HJW102" s="1"/>
      <c r="HJX102" s="1"/>
      <c r="HJY102" s="1"/>
      <c r="HJZ102" s="1"/>
      <c r="HKA102" s="1"/>
      <c r="HKB102" s="1"/>
      <c r="HKC102" s="1"/>
      <c r="HKD102" s="1"/>
      <c r="HKE102" s="1"/>
      <c r="HKF102" s="1"/>
      <c r="HKG102" s="1"/>
      <c r="HKH102" s="1"/>
      <c r="HKI102" s="1"/>
      <c r="HKJ102" s="1"/>
      <c r="HKK102" s="1"/>
      <c r="HKL102" s="1"/>
      <c r="HKM102" s="1"/>
      <c r="HKN102" s="1"/>
      <c r="HKO102" s="1"/>
      <c r="HKP102" s="1"/>
      <c r="HKQ102" s="1"/>
      <c r="HKR102" s="1"/>
      <c r="HKS102" s="1"/>
      <c r="HKT102" s="1"/>
      <c r="HKU102" s="1"/>
      <c r="HKV102" s="1"/>
      <c r="HKW102" s="1"/>
      <c r="HKX102" s="1"/>
      <c r="HKY102" s="1"/>
      <c r="HKZ102" s="1"/>
      <c r="HLA102" s="1"/>
      <c r="HLB102" s="1"/>
      <c r="HLC102" s="1"/>
      <c r="HLD102" s="1"/>
      <c r="HLE102" s="1"/>
      <c r="HLF102" s="1"/>
      <c r="HLG102" s="1"/>
      <c r="HLH102" s="1"/>
      <c r="HLI102" s="1"/>
      <c r="HLJ102" s="1"/>
      <c r="HLK102" s="1"/>
      <c r="HLL102" s="1"/>
      <c r="HLM102" s="1"/>
      <c r="HLN102" s="1"/>
      <c r="HLO102" s="1"/>
      <c r="HLP102" s="1"/>
      <c r="HLQ102" s="1"/>
      <c r="HLR102" s="1"/>
      <c r="HLS102" s="1"/>
      <c r="HLT102" s="1"/>
      <c r="HLU102" s="1"/>
      <c r="HLV102" s="1"/>
      <c r="HLW102" s="1"/>
      <c r="HLX102" s="1"/>
      <c r="HLY102" s="1"/>
      <c r="HLZ102" s="1"/>
      <c r="HMA102" s="1"/>
      <c r="HMB102" s="1"/>
      <c r="HMC102" s="1"/>
      <c r="HMD102" s="1"/>
      <c r="HME102" s="1"/>
      <c r="HMF102" s="1"/>
      <c r="HMG102" s="1"/>
      <c r="HMH102" s="1"/>
      <c r="HMI102" s="1"/>
      <c r="HMJ102" s="1"/>
      <c r="HMK102" s="1"/>
      <c r="HML102" s="1"/>
      <c r="HMM102" s="1"/>
      <c r="HMN102" s="1"/>
      <c r="HMO102" s="1"/>
      <c r="HMP102" s="1"/>
      <c r="HMQ102" s="1"/>
      <c r="HMR102" s="1"/>
      <c r="HMS102" s="1"/>
      <c r="HMT102" s="1"/>
      <c r="HMU102" s="1"/>
      <c r="HMV102" s="1"/>
      <c r="HMW102" s="1"/>
      <c r="HMX102" s="1"/>
      <c r="HMY102" s="1"/>
      <c r="HMZ102" s="1"/>
      <c r="HNA102" s="1"/>
      <c r="HNB102" s="1"/>
      <c r="HNC102" s="1"/>
      <c r="HND102" s="1"/>
      <c r="HNE102" s="1"/>
      <c r="HNF102" s="1"/>
      <c r="HNG102" s="1"/>
      <c r="HNH102" s="1"/>
      <c r="HNI102" s="1"/>
      <c r="HNJ102" s="1"/>
      <c r="HNK102" s="1"/>
      <c r="HNL102" s="1"/>
      <c r="HNM102" s="1"/>
      <c r="HNN102" s="1"/>
      <c r="HNO102" s="1"/>
      <c r="HNP102" s="1"/>
      <c r="HNQ102" s="1"/>
      <c r="HNR102" s="1"/>
      <c r="HNS102" s="1"/>
      <c r="HNT102" s="1"/>
      <c r="HNU102" s="1"/>
      <c r="HNV102" s="1"/>
      <c r="HNW102" s="1"/>
      <c r="HNX102" s="1"/>
      <c r="HNY102" s="1"/>
      <c r="HNZ102" s="1"/>
      <c r="HOA102" s="1"/>
      <c r="HOB102" s="1"/>
      <c r="HOC102" s="1"/>
      <c r="HOD102" s="1"/>
      <c r="HOE102" s="1"/>
      <c r="HOF102" s="1"/>
      <c r="HOG102" s="1"/>
      <c r="HOH102" s="1"/>
      <c r="HOI102" s="1"/>
      <c r="HOJ102" s="1"/>
      <c r="HOK102" s="1"/>
      <c r="HOL102" s="1"/>
      <c r="HOM102" s="1"/>
      <c r="HON102" s="1"/>
      <c r="HOO102" s="1"/>
      <c r="HOP102" s="1"/>
      <c r="HOQ102" s="1"/>
      <c r="HOR102" s="1"/>
      <c r="HOS102" s="1"/>
      <c r="HOT102" s="1"/>
      <c r="HOU102" s="1"/>
      <c r="HOV102" s="1"/>
      <c r="HOW102" s="1"/>
      <c r="HOX102" s="1"/>
      <c r="HOY102" s="1"/>
      <c r="HOZ102" s="1"/>
      <c r="HPA102" s="1"/>
      <c r="HPB102" s="1"/>
      <c r="HPC102" s="1"/>
      <c r="HPD102" s="1"/>
      <c r="HPE102" s="1"/>
      <c r="HPF102" s="1"/>
      <c r="HPG102" s="1"/>
      <c r="HPH102" s="1"/>
      <c r="HPI102" s="1"/>
      <c r="HPJ102" s="1"/>
      <c r="HPK102" s="1"/>
      <c r="HPL102" s="1"/>
      <c r="HPM102" s="1"/>
      <c r="HPN102" s="1"/>
      <c r="HPO102" s="1"/>
      <c r="HPP102" s="1"/>
      <c r="HPQ102" s="1"/>
      <c r="HPR102" s="1"/>
      <c r="HPS102" s="1"/>
      <c r="HPT102" s="1"/>
      <c r="HPU102" s="1"/>
      <c r="HPV102" s="1"/>
      <c r="HPW102" s="1"/>
      <c r="HPX102" s="1"/>
      <c r="HPY102" s="1"/>
      <c r="HPZ102" s="1"/>
      <c r="HQA102" s="1"/>
      <c r="HQB102" s="1"/>
      <c r="HQC102" s="1"/>
      <c r="HQD102" s="1"/>
      <c r="HQE102" s="1"/>
      <c r="HQF102" s="1"/>
      <c r="HQG102" s="1"/>
      <c r="HQH102" s="1"/>
      <c r="HQI102" s="1"/>
      <c r="HQJ102" s="1"/>
      <c r="HQK102" s="1"/>
      <c r="HQL102" s="1"/>
      <c r="HQM102" s="1"/>
      <c r="HQN102" s="1"/>
      <c r="HQO102" s="1"/>
      <c r="HQP102" s="1"/>
      <c r="HQQ102" s="1"/>
      <c r="HQR102" s="1"/>
      <c r="HQS102" s="1"/>
      <c r="HQT102" s="1"/>
      <c r="HQU102" s="1"/>
      <c r="HQV102" s="1"/>
      <c r="HQW102" s="1"/>
      <c r="HQX102" s="1"/>
      <c r="HQY102" s="1"/>
      <c r="HQZ102" s="1"/>
      <c r="HRA102" s="1"/>
      <c r="HRB102" s="1"/>
      <c r="HRC102" s="1"/>
      <c r="HRD102" s="1"/>
      <c r="HRE102" s="1"/>
      <c r="HRF102" s="1"/>
      <c r="HRG102" s="1"/>
      <c r="HRH102" s="1"/>
      <c r="HRI102" s="1"/>
      <c r="HRJ102" s="1"/>
      <c r="HRK102" s="1"/>
      <c r="HRL102" s="1"/>
      <c r="HRM102" s="1"/>
      <c r="HRN102" s="1"/>
      <c r="HRO102" s="1"/>
      <c r="HRP102" s="1"/>
      <c r="HRQ102" s="1"/>
      <c r="HRR102" s="1"/>
      <c r="HRS102" s="1"/>
      <c r="HRT102" s="1"/>
      <c r="HRU102" s="1"/>
      <c r="HRV102" s="1"/>
      <c r="HRW102" s="1"/>
      <c r="HRX102" s="1"/>
      <c r="HRY102" s="1"/>
      <c r="HRZ102" s="1"/>
      <c r="HSA102" s="1"/>
      <c r="HSB102" s="1"/>
      <c r="HSC102" s="1"/>
      <c r="HSD102" s="1"/>
      <c r="HSE102" s="1"/>
      <c r="HSF102" s="1"/>
      <c r="HSG102" s="1"/>
      <c r="HSH102" s="1"/>
      <c r="HSI102" s="1"/>
      <c r="HSJ102" s="1"/>
      <c r="HSK102" s="1"/>
      <c r="HSL102" s="1"/>
      <c r="HSM102" s="1"/>
      <c r="HSN102" s="1"/>
      <c r="HSO102" s="1"/>
      <c r="HSP102" s="1"/>
      <c r="HSQ102" s="1"/>
      <c r="HSR102" s="1"/>
      <c r="HSS102" s="1"/>
      <c r="HST102" s="1"/>
      <c r="HSU102" s="1"/>
      <c r="HSV102" s="1"/>
      <c r="HSW102" s="1"/>
      <c r="HSX102" s="1"/>
      <c r="HSY102" s="1"/>
      <c r="HSZ102" s="1"/>
      <c r="HTA102" s="1"/>
      <c r="HTB102" s="1"/>
      <c r="HTC102" s="1"/>
      <c r="HTD102" s="1"/>
      <c r="HTE102" s="1"/>
      <c r="HTF102" s="1"/>
      <c r="HTG102" s="1"/>
      <c r="HTH102" s="1"/>
      <c r="HTI102" s="1"/>
      <c r="HTJ102" s="1"/>
      <c r="HTK102" s="1"/>
      <c r="HTL102" s="1"/>
      <c r="HTM102" s="1"/>
      <c r="HTN102" s="1"/>
      <c r="HTO102" s="1"/>
      <c r="HTP102" s="1"/>
      <c r="HTQ102" s="1"/>
      <c r="HTR102" s="1"/>
      <c r="HTS102" s="1"/>
      <c r="HTT102" s="1"/>
      <c r="HTU102" s="1"/>
      <c r="HTV102" s="1"/>
      <c r="HTW102" s="1"/>
      <c r="HTX102" s="1"/>
      <c r="HTY102" s="1"/>
      <c r="HTZ102" s="1"/>
      <c r="HUA102" s="1"/>
      <c r="HUB102" s="1"/>
      <c r="HUC102" s="1"/>
      <c r="HUD102" s="1"/>
      <c r="HUE102" s="1"/>
      <c r="HUF102" s="1"/>
      <c r="HUG102" s="1"/>
      <c r="HUH102" s="1"/>
      <c r="HUI102" s="1"/>
      <c r="HUJ102" s="1"/>
      <c r="HUK102" s="1"/>
      <c r="HUL102" s="1"/>
      <c r="HUM102" s="1"/>
      <c r="HUN102" s="1"/>
      <c r="HUO102" s="1"/>
      <c r="HUP102" s="1"/>
      <c r="HUQ102" s="1"/>
      <c r="HUR102" s="1"/>
      <c r="HUS102" s="1"/>
      <c r="HUT102" s="1"/>
      <c r="HUU102" s="1"/>
      <c r="HUV102" s="1"/>
      <c r="HUW102" s="1"/>
      <c r="HUX102" s="1"/>
      <c r="HUY102" s="1"/>
      <c r="HUZ102" s="1"/>
      <c r="HVA102" s="1"/>
      <c r="HVB102" s="1"/>
      <c r="HVC102" s="1"/>
      <c r="HVD102" s="1"/>
      <c r="HVE102" s="1"/>
      <c r="HVF102" s="1"/>
      <c r="HVG102" s="1"/>
      <c r="HVH102" s="1"/>
      <c r="HVI102" s="1"/>
      <c r="HVJ102" s="1"/>
      <c r="HVK102" s="1"/>
      <c r="HVL102" s="1"/>
      <c r="HVM102" s="1"/>
      <c r="HVN102" s="1"/>
      <c r="HVO102" s="1"/>
      <c r="HVP102" s="1"/>
      <c r="HVQ102" s="1"/>
      <c r="HVR102" s="1"/>
      <c r="HVS102" s="1"/>
      <c r="HVT102" s="1"/>
      <c r="HVU102" s="1"/>
      <c r="HVV102" s="1"/>
      <c r="HVW102" s="1"/>
      <c r="HVX102" s="1"/>
      <c r="HVY102" s="1"/>
      <c r="HVZ102" s="1"/>
      <c r="HWA102" s="1"/>
      <c r="HWB102" s="1"/>
      <c r="HWC102" s="1"/>
      <c r="HWD102" s="1"/>
      <c r="HWE102" s="1"/>
      <c r="HWF102" s="1"/>
      <c r="HWG102" s="1"/>
      <c r="HWH102" s="1"/>
      <c r="HWI102" s="1"/>
      <c r="HWJ102" s="1"/>
      <c r="HWK102" s="1"/>
      <c r="HWL102" s="1"/>
      <c r="HWM102" s="1"/>
      <c r="HWN102" s="1"/>
      <c r="HWO102" s="1"/>
      <c r="HWP102" s="1"/>
      <c r="HWQ102" s="1"/>
      <c r="HWR102" s="1"/>
      <c r="HWS102" s="1"/>
      <c r="HWT102" s="1"/>
      <c r="HWU102" s="1"/>
      <c r="HWV102" s="1"/>
      <c r="HWW102" s="1"/>
      <c r="HWX102" s="1"/>
      <c r="HWY102" s="1"/>
      <c r="HWZ102" s="1"/>
      <c r="HXA102" s="1"/>
      <c r="HXB102" s="1"/>
      <c r="HXC102" s="1"/>
      <c r="HXD102" s="1"/>
      <c r="HXE102" s="1"/>
      <c r="HXF102" s="1"/>
      <c r="HXG102" s="1"/>
      <c r="HXH102" s="1"/>
      <c r="HXI102" s="1"/>
      <c r="HXJ102" s="1"/>
      <c r="HXK102" s="1"/>
      <c r="HXL102" s="1"/>
      <c r="HXM102" s="1"/>
      <c r="HXN102" s="1"/>
      <c r="HXO102" s="1"/>
      <c r="HXP102" s="1"/>
      <c r="HXQ102" s="1"/>
      <c r="HXR102" s="1"/>
      <c r="HXS102" s="1"/>
      <c r="HXT102" s="1"/>
      <c r="HXU102" s="1"/>
      <c r="HXV102" s="1"/>
      <c r="HXW102" s="1"/>
      <c r="HXX102" s="1"/>
      <c r="HXY102" s="1"/>
      <c r="HXZ102" s="1"/>
      <c r="HYA102" s="1"/>
      <c r="HYB102" s="1"/>
      <c r="HYC102" s="1"/>
      <c r="HYD102" s="1"/>
      <c r="HYE102" s="1"/>
      <c r="HYF102" s="1"/>
      <c r="HYG102" s="1"/>
      <c r="HYH102" s="1"/>
      <c r="HYI102" s="1"/>
      <c r="HYJ102" s="1"/>
      <c r="HYK102" s="1"/>
      <c r="HYL102" s="1"/>
      <c r="HYM102" s="1"/>
      <c r="HYN102" s="1"/>
      <c r="HYO102" s="1"/>
      <c r="HYP102" s="1"/>
      <c r="HYQ102" s="1"/>
      <c r="HYR102" s="1"/>
      <c r="HYS102" s="1"/>
      <c r="HYT102" s="1"/>
      <c r="HYU102" s="1"/>
      <c r="HYV102" s="1"/>
      <c r="HYW102" s="1"/>
      <c r="HYX102" s="1"/>
      <c r="HYY102" s="1"/>
      <c r="HYZ102" s="1"/>
      <c r="HZA102" s="1"/>
      <c r="HZB102" s="1"/>
      <c r="HZC102" s="1"/>
      <c r="HZD102" s="1"/>
      <c r="HZE102" s="1"/>
      <c r="HZF102" s="1"/>
      <c r="HZG102" s="1"/>
      <c r="HZH102" s="1"/>
      <c r="HZI102" s="1"/>
      <c r="HZJ102" s="1"/>
      <c r="HZK102" s="1"/>
      <c r="HZL102" s="1"/>
      <c r="HZM102" s="1"/>
      <c r="HZN102" s="1"/>
      <c r="HZO102" s="1"/>
      <c r="HZP102" s="1"/>
      <c r="HZQ102" s="1"/>
      <c r="HZR102" s="1"/>
      <c r="HZS102" s="1"/>
      <c r="HZT102" s="1"/>
      <c r="HZU102" s="1"/>
      <c r="HZV102" s="1"/>
      <c r="HZW102" s="1"/>
      <c r="HZX102" s="1"/>
      <c r="HZY102" s="1"/>
      <c r="HZZ102" s="1"/>
      <c r="IAA102" s="1"/>
      <c r="IAB102" s="1"/>
      <c r="IAC102" s="1"/>
      <c r="IAD102" s="1"/>
      <c r="IAE102" s="1"/>
      <c r="IAF102" s="1"/>
      <c r="IAG102" s="1"/>
      <c r="IAH102" s="1"/>
      <c r="IAI102" s="1"/>
      <c r="IAJ102" s="1"/>
      <c r="IAK102" s="1"/>
      <c r="IAL102" s="1"/>
      <c r="IAM102" s="1"/>
      <c r="IAN102" s="1"/>
      <c r="IAO102" s="1"/>
      <c r="IAP102" s="1"/>
      <c r="IAQ102" s="1"/>
      <c r="IAR102" s="1"/>
      <c r="IAS102" s="1"/>
      <c r="IAT102" s="1"/>
      <c r="IAU102" s="1"/>
      <c r="IAV102" s="1"/>
      <c r="IAW102" s="1"/>
      <c r="IAX102" s="1"/>
      <c r="IAY102" s="1"/>
      <c r="IAZ102" s="1"/>
      <c r="IBA102" s="1"/>
      <c r="IBB102" s="1"/>
      <c r="IBC102" s="1"/>
      <c r="IBD102" s="1"/>
      <c r="IBE102" s="1"/>
      <c r="IBF102" s="1"/>
      <c r="IBG102" s="1"/>
      <c r="IBH102" s="1"/>
      <c r="IBI102" s="1"/>
      <c r="IBJ102" s="1"/>
      <c r="IBK102" s="1"/>
      <c r="IBL102" s="1"/>
      <c r="IBM102" s="1"/>
      <c r="IBN102" s="1"/>
      <c r="IBO102" s="1"/>
      <c r="IBP102" s="1"/>
      <c r="IBQ102" s="1"/>
      <c r="IBR102" s="1"/>
      <c r="IBS102" s="1"/>
      <c r="IBT102" s="1"/>
      <c r="IBU102" s="1"/>
      <c r="IBV102" s="1"/>
      <c r="IBW102" s="1"/>
      <c r="IBX102" s="1"/>
      <c r="IBY102" s="1"/>
      <c r="IBZ102" s="1"/>
      <c r="ICA102" s="1"/>
      <c r="ICB102" s="1"/>
      <c r="ICC102" s="1"/>
      <c r="ICD102" s="1"/>
      <c r="ICE102" s="1"/>
      <c r="ICF102" s="1"/>
      <c r="ICG102" s="1"/>
      <c r="ICH102" s="1"/>
      <c r="ICI102" s="1"/>
      <c r="ICJ102" s="1"/>
      <c r="ICK102" s="1"/>
      <c r="ICL102" s="1"/>
      <c r="ICM102" s="1"/>
      <c r="ICN102" s="1"/>
      <c r="ICO102" s="1"/>
      <c r="ICP102" s="1"/>
      <c r="ICQ102" s="1"/>
      <c r="ICR102" s="1"/>
      <c r="ICS102" s="1"/>
      <c r="ICT102" s="1"/>
      <c r="ICU102" s="1"/>
      <c r="ICV102" s="1"/>
      <c r="ICW102" s="1"/>
      <c r="ICX102" s="1"/>
      <c r="ICY102" s="1"/>
      <c r="ICZ102" s="1"/>
      <c r="IDA102" s="1"/>
      <c r="IDB102" s="1"/>
      <c r="IDC102" s="1"/>
      <c r="IDD102" s="1"/>
      <c r="IDE102" s="1"/>
      <c r="IDF102" s="1"/>
      <c r="IDG102" s="1"/>
      <c r="IDH102" s="1"/>
      <c r="IDI102" s="1"/>
      <c r="IDJ102" s="1"/>
      <c r="IDK102" s="1"/>
      <c r="IDL102" s="1"/>
      <c r="IDM102" s="1"/>
      <c r="IDN102" s="1"/>
      <c r="IDO102" s="1"/>
      <c r="IDP102" s="1"/>
      <c r="IDQ102" s="1"/>
      <c r="IDR102" s="1"/>
      <c r="IDS102" s="1"/>
      <c r="IDT102" s="1"/>
      <c r="IDU102" s="1"/>
      <c r="IDV102" s="1"/>
      <c r="IDW102" s="1"/>
      <c r="IDX102" s="1"/>
      <c r="IDY102" s="1"/>
      <c r="IDZ102" s="1"/>
      <c r="IEA102" s="1"/>
      <c r="IEB102" s="1"/>
      <c r="IEC102" s="1"/>
      <c r="IED102" s="1"/>
      <c r="IEE102" s="1"/>
      <c r="IEF102" s="1"/>
      <c r="IEG102" s="1"/>
      <c r="IEH102" s="1"/>
      <c r="IEI102" s="1"/>
      <c r="IEJ102" s="1"/>
      <c r="IEK102" s="1"/>
      <c r="IEL102" s="1"/>
      <c r="IEM102" s="1"/>
      <c r="IEN102" s="1"/>
      <c r="IEO102" s="1"/>
      <c r="IEP102" s="1"/>
      <c r="IEQ102" s="1"/>
      <c r="IER102" s="1"/>
      <c r="IES102" s="1"/>
      <c r="IET102" s="1"/>
      <c r="IEU102" s="1"/>
      <c r="IEV102" s="1"/>
      <c r="IEW102" s="1"/>
      <c r="IEX102" s="1"/>
      <c r="IEY102" s="1"/>
      <c r="IEZ102" s="1"/>
      <c r="IFA102" s="1"/>
      <c r="IFB102" s="1"/>
      <c r="IFC102" s="1"/>
      <c r="IFD102" s="1"/>
      <c r="IFE102" s="1"/>
      <c r="IFF102" s="1"/>
      <c r="IFG102" s="1"/>
      <c r="IFH102" s="1"/>
      <c r="IFI102" s="1"/>
      <c r="IFJ102" s="1"/>
      <c r="IFK102" s="1"/>
      <c r="IFL102" s="1"/>
      <c r="IFM102" s="1"/>
      <c r="IFN102" s="1"/>
      <c r="IFO102" s="1"/>
      <c r="IFP102" s="1"/>
      <c r="IFQ102" s="1"/>
      <c r="IFR102" s="1"/>
      <c r="IFS102" s="1"/>
      <c r="IFT102" s="1"/>
      <c r="IFU102" s="1"/>
      <c r="IFV102" s="1"/>
      <c r="IFW102" s="1"/>
      <c r="IFX102" s="1"/>
      <c r="IFY102" s="1"/>
      <c r="IFZ102" s="1"/>
      <c r="IGA102" s="1"/>
      <c r="IGB102" s="1"/>
      <c r="IGC102" s="1"/>
      <c r="IGD102" s="1"/>
      <c r="IGE102" s="1"/>
      <c r="IGF102" s="1"/>
      <c r="IGG102" s="1"/>
      <c r="IGH102" s="1"/>
      <c r="IGI102" s="1"/>
      <c r="IGJ102" s="1"/>
      <c r="IGK102" s="1"/>
      <c r="IGL102" s="1"/>
      <c r="IGM102" s="1"/>
      <c r="IGN102" s="1"/>
      <c r="IGO102" s="1"/>
      <c r="IGP102" s="1"/>
      <c r="IGQ102" s="1"/>
      <c r="IGR102" s="1"/>
      <c r="IGS102" s="1"/>
      <c r="IGT102" s="1"/>
      <c r="IGU102" s="1"/>
      <c r="IGV102" s="1"/>
      <c r="IGW102" s="1"/>
      <c r="IGX102" s="1"/>
      <c r="IGY102" s="1"/>
      <c r="IGZ102" s="1"/>
      <c r="IHA102" s="1"/>
      <c r="IHB102" s="1"/>
      <c r="IHC102" s="1"/>
      <c r="IHD102" s="1"/>
      <c r="IHE102" s="1"/>
      <c r="IHF102" s="1"/>
      <c r="IHG102" s="1"/>
      <c r="IHH102" s="1"/>
      <c r="IHI102" s="1"/>
      <c r="IHJ102" s="1"/>
      <c r="IHK102" s="1"/>
      <c r="IHL102" s="1"/>
      <c r="IHM102" s="1"/>
      <c r="IHN102" s="1"/>
      <c r="IHO102" s="1"/>
      <c r="IHP102" s="1"/>
      <c r="IHQ102" s="1"/>
      <c r="IHR102" s="1"/>
      <c r="IHS102" s="1"/>
      <c r="IHT102" s="1"/>
      <c r="IHU102" s="1"/>
      <c r="IHV102" s="1"/>
      <c r="IHW102" s="1"/>
      <c r="IHX102" s="1"/>
      <c r="IHY102" s="1"/>
      <c r="IHZ102" s="1"/>
      <c r="IIA102" s="1"/>
      <c r="IIB102" s="1"/>
      <c r="IIC102" s="1"/>
      <c r="IID102" s="1"/>
      <c r="IIE102" s="1"/>
      <c r="IIF102" s="1"/>
      <c r="IIG102" s="1"/>
      <c r="IIH102" s="1"/>
      <c r="III102" s="1"/>
      <c r="IIJ102" s="1"/>
      <c r="IIK102" s="1"/>
      <c r="IIL102" s="1"/>
      <c r="IIM102" s="1"/>
      <c r="IIN102" s="1"/>
      <c r="IIO102" s="1"/>
      <c r="IIP102" s="1"/>
      <c r="IIQ102" s="1"/>
      <c r="IIR102" s="1"/>
      <c r="IIS102" s="1"/>
      <c r="IIT102" s="1"/>
      <c r="IIU102" s="1"/>
      <c r="IIV102" s="1"/>
      <c r="IIW102" s="1"/>
      <c r="IIX102" s="1"/>
      <c r="IIY102" s="1"/>
      <c r="IIZ102" s="1"/>
      <c r="IJA102" s="1"/>
      <c r="IJB102" s="1"/>
      <c r="IJC102" s="1"/>
      <c r="IJD102" s="1"/>
      <c r="IJE102" s="1"/>
      <c r="IJF102" s="1"/>
      <c r="IJG102" s="1"/>
      <c r="IJH102" s="1"/>
      <c r="IJI102" s="1"/>
      <c r="IJJ102" s="1"/>
      <c r="IJK102" s="1"/>
      <c r="IJL102" s="1"/>
      <c r="IJM102" s="1"/>
      <c r="IJN102" s="1"/>
      <c r="IJO102" s="1"/>
      <c r="IJP102" s="1"/>
      <c r="IJQ102" s="1"/>
      <c r="IJR102" s="1"/>
      <c r="IJS102" s="1"/>
      <c r="IJT102" s="1"/>
      <c r="IJU102" s="1"/>
      <c r="IJV102" s="1"/>
      <c r="IJW102" s="1"/>
      <c r="IJX102" s="1"/>
      <c r="IJY102" s="1"/>
      <c r="IJZ102" s="1"/>
      <c r="IKA102" s="1"/>
      <c r="IKB102" s="1"/>
      <c r="IKC102" s="1"/>
      <c r="IKD102" s="1"/>
      <c r="IKE102" s="1"/>
      <c r="IKF102" s="1"/>
      <c r="IKG102" s="1"/>
      <c r="IKH102" s="1"/>
      <c r="IKI102" s="1"/>
      <c r="IKJ102" s="1"/>
      <c r="IKK102" s="1"/>
      <c r="IKL102" s="1"/>
      <c r="IKM102" s="1"/>
      <c r="IKN102" s="1"/>
      <c r="IKO102" s="1"/>
      <c r="IKP102" s="1"/>
      <c r="IKQ102" s="1"/>
      <c r="IKR102" s="1"/>
      <c r="IKS102" s="1"/>
      <c r="IKT102" s="1"/>
      <c r="IKU102" s="1"/>
      <c r="IKV102" s="1"/>
      <c r="IKW102" s="1"/>
      <c r="IKX102" s="1"/>
      <c r="IKY102" s="1"/>
      <c r="IKZ102" s="1"/>
      <c r="ILA102" s="1"/>
      <c r="ILB102" s="1"/>
      <c r="ILC102" s="1"/>
      <c r="ILD102" s="1"/>
      <c r="ILE102" s="1"/>
      <c r="ILF102" s="1"/>
      <c r="ILG102" s="1"/>
      <c r="ILH102" s="1"/>
      <c r="ILI102" s="1"/>
      <c r="ILJ102" s="1"/>
      <c r="ILK102" s="1"/>
      <c r="ILL102" s="1"/>
      <c r="ILM102" s="1"/>
      <c r="ILN102" s="1"/>
      <c r="ILO102" s="1"/>
      <c r="ILP102" s="1"/>
      <c r="ILQ102" s="1"/>
      <c r="ILR102" s="1"/>
      <c r="ILS102" s="1"/>
      <c r="ILT102" s="1"/>
      <c r="ILU102" s="1"/>
      <c r="ILV102" s="1"/>
      <c r="ILW102" s="1"/>
      <c r="ILX102" s="1"/>
      <c r="ILY102" s="1"/>
      <c r="ILZ102" s="1"/>
      <c r="IMA102" s="1"/>
      <c r="IMB102" s="1"/>
      <c r="IMC102" s="1"/>
      <c r="IMD102" s="1"/>
      <c r="IME102" s="1"/>
      <c r="IMF102" s="1"/>
      <c r="IMG102" s="1"/>
      <c r="IMH102" s="1"/>
      <c r="IMI102" s="1"/>
      <c r="IMJ102" s="1"/>
      <c r="IMK102" s="1"/>
      <c r="IML102" s="1"/>
      <c r="IMM102" s="1"/>
      <c r="IMN102" s="1"/>
      <c r="IMO102" s="1"/>
      <c r="IMP102" s="1"/>
      <c r="IMQ102" s="1"/>
      <c r="IMR102" s="1"/>
      <c r="IMS102" s="1"/>
      <c r="IMT102" s="1"/>
      <c r="IMU102" s="1"/>
      <c r="IMV102" s="1"/>
      <c r="IMW102" s="1"/>
      <c r="IMX102" s="1"/>
      <c r="IMY102" s="1"/>
      <c r="IMZ102" s="1"/>
      <c r="INA102" s="1"/>
      <c r="INB102" s="1"/>
      <c r="INC102" s="1"/>
      <c r="IND102" s="1"/>
      <c r="INE102" s="1"/>
      <c r="INF102" s="1"/>
      <c r="ING102" s="1"/>
      <c r="INH102" s="1"/>
      <c r="INI102" s="1"/>
      <c r="INJ102" s="1"/>
      <c r="INK102" s="1"/>
      <c r="INL102" s="1"/>
      <c r="INM102" s="1"/>
      <c r="INN102" s="1"/>
      <c r="INO102" s="1"/>
      <c r="INP102" s="1"/>
      <c r="INQ102" s="1"/>
      <c r="INR102" s="1"/>
      <c r="INS102" s="1"/>
      <c r="INT102" s="1"/>
      <c r="INU102" s="1"/>
      <c r="INV102" s="1"/>
      <c r="INW102" s="1"/>
      <c r="INX102" s="1"/>
      <c r="INY102" s="1"/>
      <c r="INZ102" s="1"/>
      <c r="IOA102" s="1"/>
      <c r="IOB102" s="1"/>
      <c r="IOC102" s="1"/>
      <c r="IOD102" s="1"/>
      <c r="IOE102" s="1"/>
      <c r="IOF102" s="1"/>
      <c r="IOG102" s="1"/>
      <c r="IOH102" s="1"/>
      <c r="IOI102" s="1"/>
      <c r="IOJ102" s="1"/>
      <c r="IOK102" s="1"/>
      <c r="IOL102" s="1"/>
      <c r="IOM102" s="1"/>
      <c r="ION102" s="1"/>
      <c r="IOO102" s="1"/>
      <c r="IOP102" s="1"/>
      <c r="IOQ102" s="1"/>
      <c r="IOR102" s="1"/>
      <c r="IOS102" s="1"/>
      <c r="IOT102" s="1"/>
      <c r="IOU102" s="1"/>
      <c r="IOV102" s="1"/>
      <c r="IOW102" s="1"/>
      <c r="IOX102" s="1"/>
      <c r="IOY102" s="1"/>
      <c r="IOZ102" s="1"/>
      <c r="IPA102" s="1"/>
      <c r="IPB102" s="1"/>
      <c r="IPC102" s="1"/>
      <c r="IPD102" s="1"/>
      <c r="IPE102" s="1"/>
      <c r="IPF102" s="1"/>
      <c r="IPG102" s="1"/>
      <c r="IPH102" s="1"/>
      <c r="IPI102" s="1"/>
      <c r="IPJ102" s="1"/>
      <c r="IPK102" s="1"/>
      <c r="IPL102" s="1"/>
      <c r="IPM102" s="1"/>
      <c r="IPN102" s="1"/>
      <c r="IPO102" s="1"/>
      <c r="IPP102" s="1"/>
      <c r="IPQ102" s="1"/>
      <c r="IPR102" s="1"/>
      <c r="IPS102" s="1"/>
      <c r="IPT102" s="1"/>
      <c r="IPU102" s="1"/>
      <c r="IPV102" s="1"/>
      <c r="IPW102" s="1"/>
      <c r="IPX102" s="1"/>
      <c r="IPY102" s="1"/>
      <c r="IPZ102" s="1"/>
      <c r="IQA102" s="1"/>
      <c r="IQB102" s="1"/>
      <c r="IQC102" s="1"/>
      <c r="IQD102" s="1"/>
      <c r="IQE102" s="1"/>
      <c r="IQF102" s="1"/>
      <c r="IQG102" s="1"/>
      <c r="IQH102" s="1"/>
      <c r="IQI102" s="1"/>
      <c r="IQJ102" s="1"/>
      <c r="IQK102" s="1"/>
      <c r="IQL102" s="1"/>
      <c r="IQM102" s="1"/>
      <c r="IQN102" s="1"/>
      <c r="IQO102" s="1"/>
      <c r="IQP102" s="1"/>
      <c r="IQQ102" s="1"/>
      <c r="IQR102" s="1"/>
      <c r="IQS102" s="1"/>
      <c r="IQT102" s="1"/>
      <c r="IQU102" s="1"/>
      <c r="IQV102" s="1"/>
      <c r="IQW102" s="1"/>
      <c r="IQX102" s="1"/>
      <c r="IQY102" s="1"/>
      <c r="IQZ102" s="1"/>
      <c r="IRA102" s="1"/>
      <c r="IRB102" s="1"/>
      <c r="IRC102" s="1"/>
      <c r="IRD102" s="1"/>
      <c r="IRE102" s="1"/>
      <c r="IRF102" s="1"/>
      <c r="IRG102" s="1"/>
      <c r="IRH102" s="1"/>
      <c r="IRI102" s="1"/>
      <c r="IRJ102" s="1"/>
      <c r="IRK102" s="1"/>
      <c r="IRL102" s="1"/>
      <c r="IRM102" s="1"/>
      <c r="IRN102" s="1"/>
      <c r="IRO102" s="1"/>
      <c r="IRP102" s="1"/>
      <c r="IRQ102" s="1"/>
      <c r="IRR102" s="1"/>
      <c r="IRS102" s="1"/>
      <c r="IRT102" s="1"/>
      <c r="IRU102" s="1"/>
      <c r="IRV102" s="1"/>
      <c r="IRW102" s="1"/>
      <c r="IRX102" s="1"/>
      <c r="IRY102" s="1"/>
      <c r="IRZ102" s="1"/>
      <c r="ISA102" s="1"/>
      <c r="ISB102" s="1"/>
      <c r="ISC102" s="1"/>
      <c r="ISD102" s="1"/>
      <c r="ISE102" s="1"/>
      <c r="ISF102" s="1"/>
      <c r="ISG102" s="1"/>
      <c r="ISH102" s="1"/>
      <c r="ISI102" s="1"/>
      <c r="ISJ102" s="1"/>
      <c r="ISK102" s="1"/>
      <c r="ISL102" s="1"/>
      <c r="ISM102" s="1"/>
      <c r="ISN102" s="1"/>
      <c r="ISO102" s="1"/>
      <c r="ISP102" s="1"/>
      <c r="ISQ102" s="1"/>
      <c r="ISR102" s="1"/>
      <c r="ISS102" s="1"/>
      <c r="IST102" s="1"/>
      <c r="ISU102" s="1"/>
      <c r="ISV102" s="1"/>
      <c r="ISW102" s="1"/>
      <c r="ISX102" s="1"/>
      <c r="ISY102" s="1"/>
      <c r="ISZ102" s="1"/>
      <c r="ITA102" s="1"/>
      <c r="ITB102" s="1"/>
      <c r="ITC102" s="1"/>
      <c r="ITD102" s="1"/>
      <c r="ITE102" s="1"/>
      <c r="ITF102" s="1"/>
      <c r="ITG102" s="1"/>
      <c r="ITH102" s="1"/>
      <c r="ITI102" s="1"/>
      <c r="ITJ102" s="1"/>
      <c r="ITK102" s="1"/>
      <c r="ITL102" s="1"/>
      <c r="ITM102" s="1"/>
      <c r="ITN102" s="1"/>
      <c r="ITO102" s="1"/>
      <c r="ITP102" s="1"/>
      <c r="ITQ102" s="1"/>
      <c r="ITR102" s="1"/>
      <c r="ITS102" s="1"/>
      <c r="ITT102" s="1"/>
      <c r="ITU102" s="1"/>
      <c r="ITV102" s="1"/>
      <c r="ITW102" s="1"/>
      <c r="ITX102" s="1"/>
      <c r="ITY102" s="1"/>
      <c r="ITZ102" s="1"/>
      <c r="IUA102" s="1"/>
      <c r="IUB102" s="1"/>
      <c r="IUC102" s="1"/>
      <c r="IUD102" s="1"/>
      <c r="IUE102" s="1"/>
      <c r="IUF102" s="1"/>
      <c r="IUG102" s="1"/>
      <c r="IUH102" s="1"/>
      <c r="IUI102" s="1"/>
      <c r="IUJ102" s="1"/>
      <c r="IUK102" s="1"/>
      <c r="IUL102" s="1"/>
      <c r="IUM102" s="1"/>
      <c r="IUN102" s="1"/>
      <c r="IUO102" s="1"/>
      <c r="IUP102" s="1"/>
      <c r="IUQ102" s="1"/>
      <c r="IUR102" s="1"/>
      <c r="IUS102" s="1"/>
      <c r="IUT102" s="1"/>
      <c r="IUU102" s="1"/>
      <c r="IUV102" s="1"/>
      <c r="IUW102" s="1"/>
      <c r="IUX102" s="1"/>
      <c r="IUY102" s="1"/>
      <c r="IUZ102" s="1"/>
      <c r="IVA102" s="1"/>
      <c r="IVB102" s="1"/>
      <c r="IVC102" s="1"/>
      <c r="IVD102" s="1"/>
      <c r="IVE102" s="1"/>
      <c r="IVF102" s="1"/>
      <c r="IVG102" s="1"/>
      <c r="IVH102" s="1"/>
      <c r="IVI102" s="1"/>
      <c r="IVJ102" s="1"/>
      <c r="IVK102" s="1"/>
      <c r="IVL102" s="1"/>
      <c r="IVM102" s="1"/>
      <c r="IVN102" s="1"/>
      <c r="IVO102" s="1"/>
      <c r="IVP102" s="1"/>
      <c r="IVQ102" s="1"/>
      <c r="IVR102" s="1"/>
      <c r="IVS102" s="1"/>
      <c r="IVT102" s="1"/>
      <c r="IVU102" s="1"/>
      <c r="IVV102" s="1"/>
      <c r="IVW102" s="1"/>
      <c r="IVX102" s="1"/>
      <c r="IVY102" s="1"/>
      <c r="IVZ102" s="1"/>
      <c r="IWA102" s="1"/>
      <c r="IWB102" s="1"/>
      <c r="IWC102" s="1"/>
      <c r="IWD102" s="1"/>
      <c r="IWE102" s="1"/>
      <c r="IWF102" s="1"/>
      <c r="IWG102" s="1"/>
      <c r="IWH102" s="1"/>
      <c r="IWI102" s="1"/>
      <c r="IWJ102" s="1"/>
      <c r="IWK102" s="1"/>
      <c r="IWL102" s="1"/>
      <c r="IWM102" s="1"/>
      <c r="IWN102" s="1"/>
      <c r="IWO102" s="1"/>
      <c r="IWP102" s="1"/>
      <c r="IWQ102" s="1"/>
      <c r="IWR102" s="1"/>
      <c r="IWS102" s="1"/>
      <c r="IWT102" s="1"/>
      <c r="IWU102" s="1"/>
      <c r="IWV102" s="1"/>
      <c r="IWW102" s="1"/>
      <c r="IWX102" s="1"/>
      <c r="IWY102" s="1"/>
      <c r="IWZ102" s="1"/>
      <c r="IXA102" s="1"/>
      <c r="IXB102" s="1"/>
      <c r="IXC102" s="1"/>
      <c r="IXD102" s="1"/>
      <c r="IXE102" s="1"/>
      <c r="IXF102" s="1"/>
      <c r="IXG102" s="1"/>
      <c r="IXH102" s="1"/>
      <c r="IXI102" s="1"/>
      <c r="IXJ102" s="1"/>
      <c r="IXK102" s="1"/>
      <c r="IXL102" s="1"/>
      <c r="IXM102" s="1"/>
      <c r="IXN102" s="1"/>
      <c r="IXO102" s="1"/>
      <c r="IXP102" s="1"/>
      <c r="IXQ102" s="1"/>
      <c r="IXR102" s="1"/>
      <c r="IXS102" s="1"/>
      <c r="IXT102" s="1"/>
      <c r="IXU102" s="1"/>
      <c r="IXV102" s="1"/>
      <c r="IXW102" s="1"/>
      <c r="IXX102" s="1"/>
      <c r="IXY102" s="1"/>
      <c r="IXZ102" s="1"/>
      <c r="IYA102" s="1"/>
      <c r="IYB102" s="1"/>
      <c r="IYC102" s="1"/>
      <c r="IYD102" s="1"/>
      <c r="IYE102" s="1"/>
      <c r="IYF102" s="1"/>
      <c r="IYG102" s="1"/>
      <c r="IYH102" s="1"/>
      <c r="IYI102" s="1"/>
      <c r="IYJ102" s="1"/>
      <c r="IYK102" s="1"/>
      <c r="IYL102" s="1"/>
      <c r="IYM102" s="1"/>
      <c r="IYN102" s="1"/>
      <c r="IYO102" s="1"/>
      <c r="IYP102" s="1"/>
      <c r="IYQ102" s="1"/>
      <c r="IYR102" s="1"/>
      <c r="IYS102" s="1"/>
      <c r="IYT102" s="1"/>
      <c r="IYU102" s="1"/>
      <c r="IYV102" s="1"/>
      <c r="IYW102" s="1"/>
      <c r="IYX102" s="1"/>
      <c r="IYY102" s="1"/>
      <c r="IYZ102" s="1"/>
      <c r="IZA102" s="1"/>
      <c r="IZB102" s="1"/>
      <c r="IZC102" s="1"/>
      <c r="IZD102" s="1"/>
      <c r="IZE102" s="1"/>
      <c r="IZF102" s="1"/>
      <c r="IZG102" s="1"/>
      <c r="IZH102" s="1"/>
      <c r="IZI102" s="1"/>
      <c r="IZJ102" s="1"/>
      <c r="IZK102" s="1"/>
      <c r="IZL102" s="1"/>
      <c r="IZM102" s="1"/>
      <c r="IZN102" s="1"/>
      <c r="IZO102" s="1"/>
      <c r="IZP102" s="1"/>
      <c r="IZQ102" s="1"/>
      <c r="IZR102" s="1"/>
      <c r="IZS102" s="1"/>
      <c r="IZT102" s="1"/>
      <c r="IZU102" s="1"/>
      <c r="IZV102" s="1"/>
      <c r="IZW102" s="1"/>
      <c r="IZX102" s="1"/>
      <c r="IZY102" s="1"/>
      <c r="IZZ102" s="1"/>
      <c r="JAA102" s="1"/>
      <c r="JAB102" s="1"/>
      <c r="JAC102" s="1"/>
      <c r="JAD102" s="1"/>
      <c r="JAE102" s="1"/>
      <c r="JAF102" s="1"/>
      <c r="JAG102" s="1"/>
      <c r="JAH102" s="1"/>
      <c r="JAI102" s="1"/>
      <c r="JAJ102" s="1"/>
      <c r="JAK102" s="1"/>
      <c r="JAL102" s="1"/>
      <c r="JAM102" s="1"/>
      <c r="JAN102" s="1"/>
      <c r="JAO102" s="1"/>
      <c r="JAP102" s="1"/>
      <c r="JAQ102" s="1"/>
      <c r="JAR102" s="1"/>
      <c r="JAS102" s="1"/>
      <c r="JAT102" s="1"/>
      <c r="JAU102" s="1"/>
      <c r="JAV102" s="1"/>
      <c r="JAW102" s="1"/>
      <c r="JAX102" s="1"/>
      <c r="JAY102" s="1"/>
      <c r="JAZ102" s="1"/>
      <c r="JBA102" s="1"/>
      <c r="JBB102" s="1"/>
      <c r="JBC102" s="1"/>
      <c r="JBD102" s="1"/>
      <c r="JBE102" s="1"/>
      <c r="JBF102" s="1"/>
      <c r="JBG102" s="1"/>
      <c r="JBH102" s="1"/>
      <c r="JBI102" s="1"/>
      <c r="JBJ102" s="1"/>
      <c r="JBK102" s="1"/>
      <c r="JBL102" s="1"/>
      <c r="JBM102" s="1"/>
      <c r="JBN102" s="1"/>
      <c r="JBO102" s="1"/>
      <c r="JBP102" s="1"/>
      <c r="JBQ102" s="1"/>
      <c r="JBR102" s="1"/>
      <c r="JBS102" s="1"/>
      <c r="JBT102" s="1"/>
      <c r="JBU102" s="1"/>
      <c r="JBV102" s="1"/>
      <c r="JBW102" s="1"/>
      <c r="JBX102" s="1"/>
      <c r="JBY102" s="1"/>
      <c r="JBZ102" s="1"/>
      <c r="JCA102" s="1"/>
      <c r="JCB102" s="1"/>
      <c r="JCC102" s="1"/>
      <c r="JCD102" s="1"/>
      <c r="JCE102" s="1"/>
      <c r="JCF102" s="1"/>
      <c r="JCG102" s="1"/>
      <c r="JCH102" s="1"/>
      <c r="JCI102" s="1"/>
      <c r="JCJ102" s="1"/>
      <c r="JCK102" s="1"/>
      <c r="JCL102" s="1"/>
      <c r="JCM102" s="1"/>
      <c r="JCN102" s="1"/>
      <c r="JCO102" s="1"/>
      <c r="JCP102" s="1"/>
      <c r="JCQ102" s="1"/>
      <c r="JCR102" s="1"/>
      <c r="JCS102" s="1"/>
      <c r="JCT102" s="1"/>
      <c r="JCU102" s="1"/>
      <c r="JCV102" s="1"/>
      <c r="JCW102" s="1"/>
      <c r="JCX102" s="1"/>
      <c r="JCY102" s="1"/>
      <c r="JCZ102" s="1"/>
      <c r="JDA102" s="1"/>
      <c r="JDB102" s="1"/>
      <c r="JDC102" s="1"/>
      <c r="JDD102" s="1"/>
      <c r="JDE102" s="1"/>
      <c r="JDF102" s="1"/>
      <c r="JDG102" s="1"/>
      <c r="JDH102" s="1"/>
      <c r="JDI102" s="1"/>
      <c r="JDJ102" s="1"/>
      <c r="JDK102" s="1"/>
      <c r="JDL102" s="1"/>
      <c r="JDM102" s="1"/>
      <c r="JDN102" s="1"/>
      <c r="JDO102" s="1"/>
      <c r="JDP102" s="1"/>
      <c r="JDQ102" s="1"/>
      <c r="JDR102" s="1"/>
      <c r="JDS102" s="1"/>
      <c r="JDT102" s="1"/>
      <c r="JDU102" s="1"/>
      <c r="JDV102" s="1"/>
      <c r="JDW102" s="1"/>
      <c r="JDX102" s="1"/>
      <c r="JDY102" s="1"/>
      <c r="JDZ102" s="1"/>
      <c r="JEA102" s="1"/>
      <c r="JEB102" s="1"/>
      <c r="JEC102" s="1"/>
      <c r="JED102" s="1"/>
      <c r="JEE102" s="1"/>
      <c r="JEF102" s="1"/>
      <c r="JEG102" s="1"/>
      <c r="JEH102" s="1"/>
      <c r="JEI102" s="1"/>
      <c r="JEJ102" s="1"/>
      <c r="JEK102" s="1"/>
      <c r="JEL102" s="1"/>
      <c r="JEM102" s="1"/>
      <c r="JEN102" s="1"/>
      <c r="JEO102" s="1"/>
      <c r="JEP102" s="1"/>
      <c r="JEQ102" s="1"/>
      <c r="JER102" s="1"/>
      <c r="JES102" s="1"/>
      <c r="JET102" s="1"/>
      <c r="JEU102" s="1"/>
      <c r="JEV102" s="1"/>
      <c r="JEW102" s="1"/>
      <c r="JEX102" s="1"/>
      <c r="JEY102" s="1"/>
      <c r="JEZ102" s="1"/>
      <c r="JFA102" s="1"/>
      <c r="JFB102" s="1"/>
      <c r="JFC102" s="1"/>
      <c r="JFD102" s="1"/>
      <c r="JFE102" s="1"/>
      <c r="JFF102" s="1"/>
      <c r="JFG102" s="1"/>
      <c r="JFH102" s="1"/>
      <c r="JFI102" s="1"/>
      <c r="JFJ102" s="1"/>
      <c r="JFK102" s="1"/>
      <c r="JFL102" s="1"/>
      <c r="JFM102" s="1"/>
      <c r="JFN102" s="1"/>
      <c r="JFO102" s="1"/>
      <c r="JFP102" s="1"/>
      <c r="JFQ102" s="1"/>
      <c r="JFR102" s="1"/>
      <c r="JFS102" s="1"/>
      <c r="JFT102" s="1"/>
      <c r="JFU102" s="1"/>
      <c r="JFV102" s="1"/>
      <c r="JFW102" s="1"/>
      <c r="JFX102" s="1"/>
      <c r="JFY102" s="1"/>
      <c r="JFZ102" s="1"/>
      <c r="JGA102" s="1"/>
      <c r="JGB102" s="1"/>
      <c r="JGC102" s="1"/>
      <c r="JGD102" s="1"/>
      <c r="JGE102" s="1"/>
      <c r="JGF102" s="1"/>
      <c r="JGG102" s="1"/>
      <c r="JGH102" s="1"/>
      <c r="JGI102" s="1"/>
      <c r="JGJ102" s="1"/>
      <c r="JGK102" s="1"/>
      <c r="JGL102" s="1"/>
      <c r="JGM102" s="1"/>
      <c r="JGN102" s="1"/>
      <c r="JGO102" s="1"/>
      <c r="JGP102" s="1"/>
      <c r="JGQ102" s="1"/>
      <c r="JGR102" s="1"/>
      <c r="JGS102" s="1"/>
      <c r="JGT102" s="1"/>
      <c r="JGU102" s="1"/>
      <c r="JGV102" s="1"/>
      <c r="JGW102" s="1"/>
      <c r="JGX102" s="1"/>
      <c r="JGY102" s="1"/>
      <c r="JGZ102" s="1"/>
      <c r="JHA102" s="1"/>
      <c r="JHB102" s="1"/>
      <c r="JHC102" s="1"/>
      <c r="JHD102" s="1"/>
      <c r="JHE102" s="1"/>
      <c r="JHF102" s="1"/>
      <c r="JHG102" s="1"/>
      <c r="JHH102" s="1"/>
      <c r="JHI102" s="1"/>
      <c r="JHJ102" s="1"/>
      <c r="JHK102" s="1"/>
      <c r="JHL102" s="1"/>
      <c r="JHM102" s="1"/>
      <c r="JHN102" s="1"/>
      <c r="JHO102" s="1"/>
      <c r="JHP102" s="1"/>
      <c r="JHQ102" s="1"/>
      <c r="JHR102" s="1"/>
      <c r="JHS102" s="1"/>
      <c r="JHT102" s="1"/>
      <c r="JHU102" s="1"/>
      <c r="JHV102" s="1"/>
      <c r="JHW102" s="1"/>
      <c r="JHX102" s="1"/>
      <c r="JHY102" s="1"/>
      <c r="JHZ102" s="1"/>
      <c r="JIA102" s="1"/>
      <c r="JIB102" s="1"/>
      <c r="JIC102" s="1"/>
      <c r="JID102" s="1"/>
      <c r="JIE102" s="1"/>
      <c r="JIF102" s="1"/>
      <c r="JIG102" s="1"/>
      <c r="JIH102" s="1"/>
      <c r="JII102" s="1"/>
      <c r="JIJ102" s="1"/>
      <c r="JIK102" s="1"/>
      <c r="JIL102" s="1"/>
      <c r="JIM102" s="1"/>
      <c r="JIN102" s="1"/>
      <c r="JIO102" s="1"/>
      <c r="JIP102" s="1"/>
      <c r="JIQ102" s="1"/>
      <c r="JIR102" s="1"/>
      <c r="JIS102" s="1"/>
      <c r="JIT102" s="1"/>
      <c r="JIU102" s="1"/>
      <c r="JIV102" s="1"/>
      <c r="JIW102" s="1"/>
      <c r="JIX102" s="1"/>
      <c r="JIY102" s="1"/>
      <c r="JIZ102" s="1"/>
      <c r="JJA102" s="1"/>
      <c r="JJB102" s="1"/>
      <c r="JJC102" s="1"/>
      <c r="JJD102" s="1"/>
      <c r="JJE102" s="1"/>
      <c r="JJF102" s="1"/>
      <c r="JJG102" s="1"/>
      <c r="JJH102" s="1"/>
      <c r="JJI102" s="1"/>
      <c r="JJJ102" s="1"/>
      <c r="JJK102" s="1"/>
      <c r="JJL102" s="1"/>
      <c r="JJM102" s="1"/>
      <c r="JJN102" s="1"/>
      <c r="JJO102" s="1"/>
      <c r="JJP102" s="1"/>
      <c r="JJQ102" s="1"/>
      <c r="JJR102" s="1"/>
      <c r="JJS102" s="1"/>
      <c r="JJT102" s="1"/>
      <c r="JJU102" s="1"/>
      <c r="JJV102" s="1"/>
      <c r="JJW102" s="1"/>
      <c r="JJX102" s="1"/>
      <c r="JJY102" s="1"/>
      <c r="JJZ102" s="1"/>
      <c r="JKA102" s="1"/>
      <c r="JKB102" s="1"/>
      <c r="JKC102" s="1"/>
      <c r="JKD102" s="1"/>
      <c r="JKE102" s="1"/>
      <c r="JKF102" s="1"/>
      <c r="JKG102" s="1"/>
      <c r="JKH102" s="1"/>
      <c r="JKI102" s="1"/>
      <c r="JKJ102" s="1"/>
      <c r="JKK102" s="1"/>
      <c r="JKL102" s="1"/>
      <c r="JKM102" s="1"/>
      <c r="JKN102" s="1"/>
      <c r="JKO102" s="1"/>
      <c r="JKP102" s="1"/>
      <c r="JKQ102" s="1"/>
      <c r="JKR102" s="1"/>
      <c r="JKS102" s="1"/>
      <c r="JKT102" s="1"/>
      <c r="JKU102" s="1"/>
      <c r="JKV102" s="1"/>
      <c r="JKW102" s="1"/>
      <c r="JKX102" s="1"/>
      <c r="JKY102" s="1"/>
      <c r="JKZ102" s="1"/>
      <c r="JLA102" s="1"/>
      <c r="JLB102" s="1"/>
      <c r="JLC102" s="1"/>
      <c r="JLD102" s="1"/>
      <c r="JLE102" s="1"/>
      <c r="JLF102" s="1"/>
      <c r="JLG102" s="1"/>
      <c r="JLH102" s="1"/>
      <c r="JLI102" s="1"/>
      <c r="JLJ102" s="1"/>
      <c r="JLK102" s="1"/>
      <c r="JLL102" s="1"/>
      <c r="JLM102" s="1"/>
      <c r="JLN102" s="1"/>
      <c r="JLO102" s="1"/>
      <c r="JLP102" s="1"/>
      <c r="JLQ102" s="1"/>
      <c r="JLR102" s="1"/>
      <c r="JLS102" s="1"/>
      <c r="JLT102" s="1"/>
      <c r="JLU102" s="1"/>
      <c r="JLV102" s="1"/>
      <c r="JLW102" s="1"/>
      <c r="JLX102" s="1"/>
      <c r="JLY102" s="1"/>
      <c r="JLZ102" s="1"/>
      <c r="JMA102" s="1"/>
      <c r="JMB102" s="1"/>
      <c r="JMC102" s="1"/>
      <c r="JMD102" s="1"/>
      <c r="JME102" s="1"/>
      <c r="JMF102" s="1"/>
      <c r="JMG102" s="1"/>
      <c r="JMH102" s="1"/>
      <c r="JMI102" s="1"/>
      <c r="JMJ102" s="1"/>
      <c r="JMK102" s="1"/>
      <c r="JML102" s="1"/>
      <c r="JMM102" s="1"/>
      <c r="JMN102" s="1"/>
      <c r="JMO102" s="1"/>
      <c r="JMP102" s="1"/>
      <c r="JMQ102" s="1"/>
      <c r="JMR102" s="1"/>
      <c r="JMS102" s="1"/>
      <c r="JMT102" s="1"/>
      <c r="JMU102" s="1"/>
      <c r="JMV102" s="1"/>
      <c r="JMW102" s="1"/>
      <c r="JMX102" s="1"/>
      <c r="JMY102" s="1"/>
      <c r="JMZ102" s="1"/>
      <c r="JNA102" s="1"/>
      <c r="JNB102" s="1"/>
      <c r="JNC102" s="1"/>
      <c r="JND102" s="1"/>
      <c r="JNE102" s="1"/>
      <c r="JNF102" s="1"/>
      <c r="JNG102" s="1"/>
      <c r="JNH102" s="1"/>
      <c r="JNI102" s="1"/>
      <c r="JNJ102" s="1"/>
      <c r="JNK102" s="1"/>
      <c r="JNL102" s="1"/>
      <c r="JNM102" s="1"/>
      <c r="JNN102" s="1"/>
      <c r="JNO102" s="1"/>
      <c r="JNP102" s="1"/>
      <c r="JNQ102" s="1"/>
      <c r="JNR102" s="1"/>
      <c r="JNS102" s="1"/>
      <c r="JNT102" s="1"/>
      <c r="JNU102" s="1"/>
      <c r="JNV102" s="1"/>
      <c r="JNW102" s="1"/>
      <c r="JNX102" s="1"/>
      <c r="JNY102" s="1"/>
      <c r="JNZ102" s="1"/>
      <c r="JOA102" s="1"/>
      <c r="JOB102" s="1"/>
      <c r="JOC102" s="1"/>
      <c r="JOD102" s="1"/>
      <c r="JOE102" s="1"/>
      <c r="JOF102" s="1"/>
      <c r="JOG102" s="1"/>
      <c r="JOH102" s="1"/>
      <c r="JOI102" s="1"/>
      <c r="JOJ102" s="1"/>
      <c r="JOK102" s="1"/>
      <c r="JOL102" s="1"/>
      <c r="JOM102" s="1"/>
      <c r="JON102" s="1"/>
      <c r="JOO102" s="1"/>
      <c r="JOP102" s="1"/>
      <c r="JOQ102" s="1"/>
      <c r="JOR102" s="1"/>
      <c r="JOS102" s="1"/>
      <c r="JOT102" s="1"/>
      <c r="JOU102" s="1"/>
      <c r="JOV102" s="1"/>
      <c r="JOW102" s="1"/>
      <c r="JOX102" s="1"/>
      <c r="JOY102" s="1"/>
      <c r="JOZ102" s="1"/>
      <c r="JPA102" s="1"/>
      <c r="JPB102" s="1"/>
      <c r="JPC102" s="1"/>
      <c r="JPD102" s="1"/>
      <c r="JPE102" s="1"/>
      <c r="JPF102" s="1"/>
      <c r="JPG102" s="1"/>
      <c r="JPH102" s="1"/>
      <c r="JPI102" s="1"/>
      <c r="JPJ102" s="1"/>
      <c r="JPK102" s="1"/>
      <c r="JPL102" s="1"/>
      <c r="JPM102" s="1"/>
      <c r="JPN102" s="1"/>
      <c r="JPO102" s="1"/>
      <c r="JPP102" s="1"/>
      <c r="JPQ102" s="1"/>
      <c r="JPR102" s="1"/>
      <c r="JPS102" s="1"/>
      <c r="JPT102" s="1"/>
      <c r="JPU102" s="1"/>
      <c r="JPV102" s="1"/>
      <c r="JPW102" s="1"/>
      <c r="JPX102" s="1"/>
      <c r="JPY102" s="1"/>
      <c r="JPZ102" s="1"/>
      <c r="JQA102" s="1"/>
      <c r="JQB102" s="1"/>
      <c r="JQC102" s="1"/>
      <c r="JQD102" s="1"/>
      <c r="JQE102" s="1"/>
      <c r="JQF102" s="1"/>
      <c r="JQG102" s="1"/>
      <c r="JQH102" s="1"/>
      <c r="JQI102" s="1"/>
      <c r="JQJ102" s="1"/>
      <c r="JQK102" s="1"/>
      <c r="JQL102" s="1"/>
      <c r="JQM102" s="1"/>
      <c r="JQN102" s="1"/>
      <c r="JQO102" s="1"/>
      <c r="JQP102" s="1"/>
      <c r="JQQ102" s="1"/>
      <c r="JQR102" s="1"/>
      <c r="JQS102" s="1"/>
      <c r="JQT102" s="1"/>
      <c r="JQU102" s="1"/>
      <c r="JQV102" s="1"/>
      <c r="JQW102" s="1"/>
      <c r="JQX102" s="1"/>
      <c r="JQY102" s="1"/>
      <c r="JQZ102" s="1"/>
      <c r="JRA102" s="1"/>
      <c r="JRB102" s="1"/>
      <c r="JRC102" s="1"/>
      <c r="JRD102" s="1"/>
      <c r="JRE102" s="1"/>
      <c r="JRF102" s="1"/>
      <c r="JRG102" s="1"/>
      <c r="JRH102" s="1"/>
      <c r="JRI102" s="1"/>
      <c r="JRJ102" s="1"/>
      <c r="JRK102" s="1"/>
      <c r="JRL102" s="1"/>
      <c r="JRM102" s="1"/>
      <c r="JRN102" s="1"/>
      <c r="JRO102" s="1"/>
      <c r="JRP102" s="1"/>
      <c r="JRQ102" s="1"/>
      <c r="JRR102" s="1"/>
      <c r="JRS102" s="1"/>
      <c r="JRT102" s="1"/>
      <c r="JRU102" s="1"/>
      <c r="JRV102" s="1"/>
      <c r="JRW102" s="1"/>
      <c r="JRX102" s="1"/>
      <c r="JRY102" s="1"/>
      <c r="JRZ102" s="1"/>
      <c r="JSA102" s="1"/>
      <c r="JSB102" s="1"/>
      <c r="JSC102" s="1"/>
      <c r="JSD102" s="1"/>
      <c r="JSE102" s="1"/>
      <c r="JSF102" s="1"/>
      <c r="JSG102" s="1"/>
      <c r="JSH102" s="1"/>
      <c r="JSI102" s="1"/>
      <c r="JSJ102" s="1"/>
      <c r="JSK102" s="1"/>
      <c r="JSL102" s="1"/>
      <c r="JSM102" s="1"/>
      <c r="JSN102" s="1"/>
      <c r="JSO102" s="1"/>
      <c r="JSP102" s="1"/>
      <c r="JSQ102" s="1"/>
      <c r="JSR102" s="1"/>
      <c r="JSS102" s="1"/>
      <c r="JST102" s="1"/>
      <c r="JSU102" s="1"/>
      <c r="JSV102" s="1"/>
      <c r="JSW102" s="1"/>
      <c r="JSX102" s="1"/>
      <c r="JSY102" s="1"/>
      <c r="JSZ102" s="1"/>
      <c r="JTA102" s="1"/>
      <c r="JTB102" s="1"/>
      <c r="JTC102" s="1"/>
      <c r="JTD102" s="1"/>
      <c r="JTE102" s="1"/>
      <c r="JTF102" s="1"/>
      <c r="JTG102" s="1"/>
      <c r="JTH102" s="1"/>
      <c r="JTI102" s="1"/>
      <c r="JTJ102" s="1"/>
      <c r="JTK102" s="1"/>
      <c r="JTL102" s="1"/>
      <c r="JTM102" s="1"/>
      <c r="JTN102" s="1"/>
      <c r="JTO102" s="1"/>
      <c r="JTP102" s="1"/>
      <c r="JTQ102" s="1"/>
      <c r="JTR102" s="1"/>
      <c r="JTS102" s="1"/>
      <c r="JTT102" s="1"/>
      <c r="JTU102" s="1"/>
      <c r="JTV102" s="1"/>
      <c r="JTW102" s="1"/>
      <c r="JTX102" s="1"/>
      <c r="JTY102" s="1"/>
      <c r="JTZ102" s="1"/>
      <c r="JUA102" s="1"/>
      <c r="JUB102" s="1"/>
      <c r="JUC102" s="1"/>
      <c r="JUD102" s="1"/>
      <c r="JUE102" s="1"/>
      <c r="JUF102" s="1"/>
      <c r="JUG102" s="1"/>
      <c r="JUH102" s="1"/>
      <c r="JUI102" s="1"/>
      <c r="JUJ102" s="1"/>
      <c r="JUK102" s="1"/>
      <c r="JUL102" s="1"/>
      <c r="JUM102" s="1"/>
      <c r="JUN102" s="1"/>
      <c r="JUO102" s="1"/>
      <c r="JUP102" s="1"/>
      <c r="JUQ102" s="1"/>
      <c r="JUR102" s="1"/>
      <c r="JUS102" s="1"/>
      <c r="JUT102" s="1"/>
      <c r="JUU102" s="1"/>
      <c r="JUV102" s="1"/>
      <c r="JUW102" s="1"/>
      <c r="JUX102" s="1"/>
      <c r="JUY102" s="1"/>
      <c r="JUZ102" s="1"/>
      <c r="JVA102" s="1"/>
      <c r="JVB102" s="1"/>
      <c r="JVC102" s="1"/>
      <c r="JVD102" s="1"/>
      <c r="JVE102" s="1"/>
      <c r="JVF102" s="1"/>
      <c r="JVG102" s="1"/>
      <c r="JVH102" s="1"/>
      <c r="JVI102" s="1"/>
      <c r="JVJ102" s="1"/>
      <c r="JVK102" s="1"/>
      <c r="JVL102" s="1"/>
      <c r="JVM102" s="1"/>
      <c r="JVN102" s="1"/>
      <c r="JVO102" s="1"/>
      <c r="JVP102" s="1"/>
      <c r="JVQ102" s="1"/>
      <c r="JVR102" s="1"/>
      <c r="JVS102" s="1"/>
      <c r="JVT102" s="1"/>
      <c r="JVU102" s="1"/>
      <c r="JVV102" s="1"/>
      <c r="JVW102" s="1"/>
      <c r="JVX102" s="1"/>
      <c r="JVY102" s="1"/>
      <c r="JVZ102" s="1"/>
      <c r="JWA102" s="1"/>
      <c r="JWB102" s="1"/>
      <c r="JWC102" s="1"/>
      <c r="JWD102" s="1"/>
      <c r="JWE102" s="1"/>
      <c r="JWF102" s="1"/>
      <c r="JWG102" s="1"/>
      <c r="JWH102" s="1"/>
      <c r="JWI102" s="1"/>
      <c r="JWJ102" s="1"/>
      <c r="JWK102" s="1"/>
      <c r="JWL102" s="1"/>
      <c r="JWM102" s="1"/>
      <c r="JWN102" s="1"/>
      <c r="JWO102" s="1"/>
      <c r="JWP102" s="1"/>
      <c r="JWQ102" s="1"/>
      <c r="JWR102" s="1"/>
      <c r="JWS102" s="1"/>
      <c r="JWT102" s="1"/>
      <c r="JWU102" s="1"/>
      <c r="JWV102" s="1"/>
      <c r="JWW102" s="1"/>
      <c r="JWX102" s="1"/>
      <c r="JWY102" s="1"/>
      <c r="JWZ102" s="1"/>
      <c r="JXA102" s="1"/>
      <c r="JXB102" s="1"/>
      <c r="JXC102" s="1"/>
      <c r="JXD102" s="1"/>
      <c r="JXE102" s="1"/>
      <c r="JXF102" s="1"/>
      <c r="JXG102" s="1"/>
      <c r="JXH102" s="1"/>
      <c r="JXI102" s="1"/>
      <c r="JXJ102" s="1"/>
      <c r="JXK102" s="1"/>
      <c r="JXL102" s="1"/>
      <c r="JXM102" s="1"/>
      <c r="JXN102" s="1"/>
      <c r="JXO102" s="1"/>
      <c r="JXP102" s="1"/>
      <c r="JXQ102" s="1"/>
      <c r="JXR102" s="1"/>
      <c r="JXS102" s="1"/>
      <c r="JXT102" s="1"/>
      <c r="JXU102" s="1"/>
      <c r="JXV102" s="1"/>
      <c r="JXW102" s="1"/>
      <c r="JXX102" s="1"/>
      <c r="JXY102" s="1"/>
      <c r="JXZ102" s="1"/>
      <c r="JYA102" s="1"/>
      <c r="JYB102" s="1"/>
      <c r="JYC102" s="1"/>
      <c r="JYD102" s="1"/>
      <c r="JYE102" s="1"/>
      <c r="JYF102" s="1"/>
      <c r="JYG102" s="1"/>
      <c r="JYH102" s="1"/>
      <c r="JYI102" s="1"/>
      <c r="JYJ102" s="1"/>
      <c r="JYK102" s="1"/>
      <c r="JYL102" s="1"/>
      <c r="JYM102" s="1"/>
      <c r="JYN102" s="1"/>
      <c r="JYO102" s="1"/>
      <c r="JYP102" s="1"/>
      <c r="JYQ102" s="1"/>
      <c r="JYR102" s="1"/>
      <c r="JYS102" s="1"/>
      <c r="JYT102" s="1"/>
      <c r="JYU102" s="1"/>
      <c r="JYV102" s="1"/>
      <c r="JYW102" s="1"/>
      <c r="JYX102" s="1"/>
      <c r="JYY102" s="1"/>
      <c r="JYZ102" s="1"/>
      <c r="JZA102" s="1"/>
      <c r="JZB102" s="1"/>
      <c r="JZC102" s="1"/>
      <c r="JZD102" s="1"/>
      <c r="JZE102" s="1"/>
      <c r="JZF102" s="1"/>
      <c r="JZG102" s="1"/>
      <c r="JZH102" s="1"/>
      <c r="JZI102" s="1"/>
      <c r="JZJ102" s="1"/>
      <c r="JZK102" s="1"/>
      <c r="JZL102" s="1"/>
      <c r="JZM102" s="1"/>
      <c r="JZN102" s="1"/>
      <c r="JZO102" s="1"/>
      <c r="JZP102" s="1"/>
      <c r="JZQ102" s="1"/>
      <c r="JZR102" s="1"/>
      <c r="JZS102" s="1"/>
      <c r="JZT102" s="1"/>
      <c r="JZU102" s="1"/>
      <c r="JZV102" s="1"/>
      <c r="JZW102" s="1"/>
      <c r="JZX102" s="1"/>
      <c r="JZY102" s="1"/>
      <c r="JZZ102" s="1"/>
      <c r="KAA102" s="1"/>
      <c r="KAB102" s="1"/>
      <c r="KAC102" s="1"/>
      <c r="KAD102" s="1"/>
      <c r="KAE102" s="1"/>
      <c r="KAF102" s="1"/>
      <c r="KAG102" s="1"/>
      <c r="KAH102" s="1"/>
      <c r="KAI102" s="1"/>
      <c r="KAJ102" s="1"/>
      <c r="KAK102" s="1"/>
      <c r="KAL102" s="1"/>
      <c r="KAM102" s="1"/>
      <c r="KAN102" s="1"/>
      <c r="KAO102" s="1"/>
      <c r="KAP102" s="1"/>
      <c r="KAQ102" s="1"/>
      <c r="KAR102" s="1"/>
      <c r="KAS102" s="1"/>
      <c r="KAT102" s="1"/>
      <c r="KAU102" s="1"/>
      <c r="KAV102" s="1"/>
      <c r="KAW102" s="1"/>
      <c r="KAX102" s="1"/>
      <c r="KAY102" s="1"/>
      <c r="KAZ102" s="1"/>
      <c r="KBA102" s="1"/>
      <c r="KBB102" s="1"/>
      <c r="KBC102" s="1"/>
      <c r="KBD102" s="1"/>
      <c r="KBE102" s="1"/>
      <c r="KBF102" s="1"/>
      <c r="KBG102" s="1"/>
      <c r="KBH102" s="1"/>
      <c r="KBI102" s="1"/>
      <c r="KBJ102" s="1"/>
      <c r="KBK102" s="1"/>
      <c r="KBL102" s="1"/>
      <c r="KBM102" s="1"/>
      <c r="KBN102" s="1"/>
      <c r="KBO102" s="1"/>
      <c r="KBP102" s="1"/>
      <c r="KBQ102" s="1"/>
      <c r="KBR102" s="1"/>
      <c r="KBS102" s="1"/>
      <c r="KBT102" s="1"/>
      <c r="KBU102" s="1"/>
      <c r="KBV102" s="1"/>
      <c r="KBW102" s="1"/>
      <c r="KBX102" s="1"/>
      <c r="KBY102" s="1"/>
      <c r="KBZ102" s="1"/>
      <c r="KCA102" s="1"/>
      <c r="KCB102" s="1"/>
      <c r="KCC102" s="1"/>
      <c r="KCD102" s="1"/>
      <c r="KCE102" s="1"/>
      <c r="KCF102" s="1"/>
      <c r="KCG102" s="1"/>
      <c r="KCH102" s="1"/>
      <c r="KCI102" s="1"/>
      <c r="KCJ102" s="1"/>
      <c r="KCK102" s="1"/>
      <c r="KCL102" s="1"/>
      <c r="KCM102" s="1"/>
      <c r="KCN102" s="1"/>
      <c r="KCO102" s="1"/>
      <c r="KCP102" s="1"/>
      <c r="KCQ102" s="1"/>
      <c r="KCR102" s="1"/>
      <c r="KCS102" s="1"/>
      <c r="KCT102" s="1"/>
      <c r="KCU102" s="1"/>
      <c r="KCV102" s="1"/>
      <c r="KCW102" s="1"/>
      <c r="KCX102" s="1"/>
      <c r="KCY102" s="1"/>
      <c r="KCZ102" s="1"/>
      <c r="KDA102" s="1"/>
      <c r="KDB102" s="1"/>
      <c r="KDC102" s="1"/>
      <c r="KDD102" s="1"/>
      <c r="KDE102" s="1"/>
      <c r="KDF102" s="1"/>
      <c r="KDG102" s="1"/>
      <c r="KDH102" s="1"/>
      <c r="KDI102" s="1"/>
      <c r="KDJ102" s="1"/>
      <c r="KDK102" s="1"/>
      <c r="KDL102" s="1"/>
      <c r="KDM102" s="1"/>
      <c r="KDN102" s="1"/>
      <c r="KDO102" s="1"/>
      <c r="KDP102" s="1"/>
      <c r="KDQ102" s="1"/>
      <c r="KDR102" s="1"/>
      <c r="KDS102" s="1"/>
      <c r="KDT102" s="1"/>
      <c r="KDU102" s="1"/>
      <c r="KDV102" s="1"/>
      <c r="KDW102" s="1"/>
      <c r="KDX102" s="1"/>
      <c r="KDY102" s="1"/>
      <c r="KDZ102" s="1"/>
      <c r="KEA102" s="1"/>
      <c r="KEB102" s="1"/>
      <c r="KEC102" s="1"/>
      <c r="KED102" s="1"/>
      <c r="KEE102" s="1"/>
      <c r="KEF102" s="1"/>
      <c r="KEG102" s="1"/>
      <c r="KEH102" s="1"/>
      <c r="KEI102" s="1"/>
      <c r="KEJ102" s="1"/>
      <c r="KEK102" s="1"/>
      <c r="KEL102" s="1"/>
      <c r="KEM102" s="1"/>
      <c r="KEN102" s="1"/>
      <c r="KEO102" s="1"/>
      <c r="KEP102" s="1"/>
      <c r="KEQ102" s="1"/>
      <c r="KER102" s="1"/>
      <c r="KES102" s="1"/>
      <c r="KET102" s="1"/>
      <c r="KEU102" s="1"/>
      <c r="KEV102" s="1"/>
      <c r="KEW102" s="1"/>
      <c r="KEX102" s="1"/>
      <c r="KEY102" s="1"/>
      <c r="KEZ102" s="1"/>
      <c r="KFA102" s="1"/>
      <c r="KFB102" s="1"/>
      <c r="KFC102" s="1"/>
      <c r="KFD102" s="1"/>
      <c r="KFE102" s="1"/>
      <c r="KFF102" s="1"/>
      <c r="KFG102" s="1"/>
      <c r="KFH102" s="1"/>
      <c r="KFI102" s="1"/>
      <c r="KFJ102" s="1"/>
      <c r="KFK102" s="1"/>
      <c r="KFL102" s="1"/>
      <c r="KFM102" s="1"/>
      <c r="KFN102" s="1"/>
      <c r="KFO102" s="1"/>
      <c r="KFP102" s="1"/>
      <c r="KFQ102" s="1"/>
      <c r="KFR102" s="1"/>
      <c r="KFS102" s="1"/>
      <c r="KFT102" s="1"/>
      <c r="KFU102" s="1"/>
      <c r="KFV102" s="1"/>
      <c r="KFW102" s="1"/>
      <c r="KFX102" s="1"/>
      <c r="KFY102" s="1"/>
      <c r="KFZ102" s="1"/>
      <c r="KGA102" s="1"/>
      <c r="KGB102" s="1"/>
      <c r="KGC102" s="1"/>
      <c r="KGD102" s="1"/>
      <c r="KGE102" s="1"/>
      <c r="KGF102" s="1"/>
      <c r="KGG102" s="1"/>
      <c r="KGH102" s="1"/>
      <c r="KGI102" s="1"/>
      <c r="KGJ102" s="1"/>
      <c r="KGK102" s="1"/>
      <c r="KGL102" s="1"/>
      <c r="KGM102" s="1"/>
      <c r="KGN102" s="1"/>
      <c r="KGO102" s="1"/>
      <c r="KGP102" s="1"/>
      <c r="KGQ102" s="1"/>
      <c r="KGR102" s="1"/>
      <c r="KGS102" s="1"/>
      <c r="KGT102" s="1"/>
      <c r="KGU102" s="1"/>
      <c r="KGV102" s="1"/>
      <c r="KGW102" s="1"/>
      <c r="KGX102" s="1"/>
      <c r="KGY102" s="1"/>
      <c r="KGZ102" s="1"/>
      <c r="KHA102" s="1"/>
      <c r="KHB102" s="1"/>
      <c r="KHC102" s="1"/>
      <c r="KHD102" s="1"/>
      <c r="KHE102" s="1"/>
      <c r="KHF102" s="1"/>
      <c r="KHG102" s="1"/>
      <c r="KHH102" s="1"/>
      <c r="KHI102" s="1"/>
      <c r="KHJ102" s="1"/>
      <c r="KHK102" s="1"/>
      <c r="KHL102" s="1"/>
      <c r="KHM102" s="1"/>
      <c r="KHN102" s="1"/>
      <c r="KHO102" s="1"/>
      <c r="KHP102" s="1"/>
      <c r="KHQ102" s="1"/>
      <c r="KHR102" s="1"/>
      <c r="KHS102" s="1"/>
      <c r="KHT102" s="1"/>
      <c r="KHU102" s="1"/>
      <c r="KHV102" s="1"/>
      <c r="KHW102" s="1"/>
      <c r="KHX102" s="1"/>
      <c r="KHY102" s="1"/>
      <c r="KHZ102" s="1"/>
      <c r="KIA102" s="1"/>
      <c r="KIB102" s="1"/>
      <c r="KIC102" s="1"/>
      <c r="KID102" s="1"/>
      <c r="KIE102" s="1"/>
      <c r="KIF102" s="1"/>
      <c r="KIG102" s="1"/>
      <c r="KIH102" s="1"/>
      <c r="KII102" s="1"/>
      <c r="KIJ102" s="1"/>
      <c r="KIK102" s="1"/>
      <c r="KIL102" s="1"/>
      <c r="KIM102" s="1"/>
      <c r="KIN102" s="1"/>
      <c r="KIO102" s="1"/>
      <c r="KIP102" s="1"/>
      <c r="KIQ102" s="1"/>
      <c r="KIR102" s="1"/>
      <c r="KIS102" s="1"/>
      <c r="KIT102" s="1"/>
      <c r="KIU102" s="1"/>
      <c r="KIV102" s="1"/>
      <c r="KIW102" s="1"/>
      <c r="KIX102" s="1"/>
      <c r="KIY102" s="1"/>
      <c r="KIZ102" s="1"/>
      <c r="KJA102" s="1"/>
      <c r="KJB102" s="1"/>
      <c r="KJC102" s="1"/>
      <c r="KJD102" s="1"/>
      <c r="KJE102" s="1"/>
      <c r="KJF102" s="1"/>
      <c r="KJG102" s="1"/>
      <c r="KJH102" s="1"/>
      <c r="KJI102" s="1"/>
      <c r="KJJ102" s="1"/>
      <c r="KJK102" s="1"/>
      <c r="KJL102" s="1"/>
      <c r="KJM102" s="1"/>
      <c r="KJN102" s="1"/>
      <c r="KJO102" s="1"/>
      <c r="KJP102" s="1"/>
      <c r="KJQ102" s="1"/>
      <c r="KJR102" s="1"/>
      <c r="KJS102" s="1"/>
      <c r="KJT102" s="1"/>
      <c r="KJU102" s="1"/>
      <c r="KJV102" s="1"/>
      <c r="KJW102" s="1"/>
      <c r="KJX102" s="1"/>
      <c r="KJY102" s="1"/>
      <c r="KJZ102" s="1"/>
      <c r="KKA102" s="1"/>
      <c r="KKB102" s="1"/>
      <c r="KKC102" s="1"/>
      <c r="KKD102" s="1"/>
      <c r="KKE102" s="1"/>
      <c r="KKF102" s="1"/>
      <c r="KKG102" s="1"/>
      <c r="KKH102" s="1"/>
      <c r="KKI102" s="1"/>
      <c r="KKJ102" s="1"/>
      <c r="KKK102" s="1"/>
      <c r="KKL102" s="1"/>
      <c r="KKM102" s="1"/>
      <c r="KKN102" s="1"/>
      <c r="KKO102" s="1"/>
      <c r="KKP102" s="1"/>
      <c r="KKQ102" s="1"/>
      <c r="KKR102" s="1"/>
      <c r="KKS102" s="1"/>
      <c r="KKT102" s="1"/>
      <c r="KKU102" s="1"/>
      <c r="KKV102" s="1"/>
      <c r="KKW102" s="1"/>
      <c r="KKX102" s="1"/>
      <c r="KKY102" s="1"/>
      <c r="KKZ102" s="1"/>
      <c r="KLA102" s="1"/>
      <c r="KLB102" s="1"/>
      <c r="KLC102" s="1"/>
      <c r="KLD102" s="1"/>
      <c r="KLE102" s="1"/>
      <c r="KLF102" s="1"/>
      <c r="KLG102" s="1"/>
      <c r="KLH102" s="1"/>
      <c r="KLI102" s="1"/>
      <c r="KLJ102" s="1"/>
      <c r="KLK102" s="1"/>
      <c r="KLL102" s="1"/>
      <c r="KLM102" s="1"/>
      <c r="KLN102" s="1"/>
      <c r="KLO102" s="1"/>
      <c r="KLP102" s="1"/>
      <c r="KLQ102" s="1"/>
      <c r="KLR102" s="1"/>
      <c r="KLS102" s="1"/>
      <c r="KLT102" s="1"/>
      <c r="KLU102" s="1"/>
      <c r="KLV102" s="1"/>
      <c r="KLW102" s="1"/>
      <c r="KLX102" s="1"/>
      <c r="KLY102" s="1"/>
      <c r="KLZ102" s="1"/>
      <c r="KMA102" s="1"/>
      <c r="KMB102" s="1"/>
      <c r="KMC102" s="1"/>
      <c r="KMD102" s="1"/>
      <c r="KME102" s="1"/>
      <c r="KMF102" s="1"/>
      <c r="KMG102" s="1"/>
      <c r="KMH102" s="1"/>
      <c r="KMI102" s="1"/>
      <c r="KMJ102" s="1"/>
      <c r="KMK102" s="1"/>
      <c r="KML102" s="1"/>
      <c r="KMM102" s="1"/>
      <c r="KMN102" s="1"/>
      <c r="KMO102" s="1"/>
      <c r="KMP102" s="1"/>
      <c r="KMQ102" s="1"/>
      <c r="KMR102" s="1"/>
      <c r="KMS102" s="1"/>
      <c r="KMT102" s="1"/>
      <c r="KMU102" s="1"/>
      <c r="KMV102" s="1"/>
      <c r="KMW102" s="1"/>
      <c r="KMX102" s="1"/>
      <c r="KMY102" s="1"/>
      <c r="KMZ102" s="1"/>
      <c r="KNA102" s="1"/>
      <c r="KNB102" s="1"/>
      <c r="KNC102" s="1"/>
      <c r="KND102" s="1"/>
      <c r="KNE102" s="1"/>
      <c r="KNF102" s="1"/>
      <c r="KNG102" s="1"/>
      <c r="KNH102" s="1"/>
      <c r="KNI102" s="1"/>
      <c r="KNJ102" s="1"/>
      <c r="KNK102" s="1"/>
      <c r="KNL102" s="1"/>
      <c r="KNM102" s="1"/>
      <c r="KNN102" s="1"/>
      <c r="KNO102" s="1"/>
      <c r="KNP102" s="1"/>
      <c r="KNQ102" s="1"/>
      <c r="KNR102" s="1"/>
      <c r="KNS102" s="1"/>
      <c r="KNT102" s="1"/>
      <c r="KNU102" s="1"/>
      <c r="KNV102" s="1"/>
      <c r="KNW102" s="1"/>
      <c r="KNX102" s="1"/>
      <c r="KNY102" s="1"/>
      <c r="KNZ102" s="1"/>
      <c r="KOA102" s="1"/>
      <c r="KOB102" s="1"/>
      <c r="KOC102" s="1"/>
      <c r="KOD102" s="1"/>
      <c r="KOE102" s="1"/>
      <c r="KOF102" s="1"/>
      <c r="KOG102" s="1"/>
      <c r="KOH102" s="1"/>
      <c r="KOI102" s="1"/>
      <c r="KOJ102" s="1"/>
      <c r="KOK102" s="1"/>
      <c r="KOL102" s="1"/>
      <c r="KOM102" s="1"/>
      <c r="KON102" s="1"/>
      <c r="KOO102" s="1"/>
      <c r="KOP102" s="1"/>
      <c r="KOQ102" s="1"/>
      <c r="KOR102" s="1"/>
      <c r="KOS102" s="1"/>
      <c r="KOT102" s="1"/>
      <c r="KOU102" s="1"/>
      <c r="KOV102" s="1"/>
      <c r="KOW102" s="1"/>
      <c r="KOX102" s="1"/>
      <c r="KOY102" s="1"/>
      <c r="KOZ102" s="1"/>
      <c r="KPA102" s="1"/>
      <c r="KPB102" s="1"/>
      <c r="KPC102" s="1"/>
      <c r="KPD102" s="1"/>
      <c r="KPE102" s="1"/>
      <c r="KPF102" s="1"/>
      <c r="KPG102" s="1"/>
      <c r="KPH102" s="1"/>
      <c r="KPI102" s="1"/>
      <c r="KPJ102" s="1"/>
      <c r="KPK102" s="1"/>
      <c r="KPL102" s="1"/>
      <c r="KPM102" s="1"/>
      <c r="KPN102" s="1"/>
      <c r="KPO102" s="1"/>
      <c r="KPP102" s="1"/>
      <c r="KPQ102" s="1"/>
      <c r="KPR102" s="1"/>
      <c r="KPS102" s="1"/>
      <c r="KPT102" s="1"/>
      <c r="KPU102" s="1"/>
      <c r="KPV102" s="1"/>
      <c r="KPW102" s="1"/>
      <c r="KPX102" s="1"/>
      <c r="KPY102" s="1"/>
      <c r="KPZ102" s="1"/>
      <c r="KQA102" s="1"/>
      <c r="KQB102" s="1"/>
      <c r="KQC102" s="1"/>
      <c r="KQD102" s="1"/>
      <c r="KQE102" s="1"/>
      <c r="KQF102" s="1"/>
      <c r="KQG102" s="1"/>
      <c r="KQH102" s="1"/>
      <c r="KQI102" s="1"/>
      <c r="KQJ102" s="1"/>
      <c r="KQK102" s="1"/>
      <c r="KQL102" s="1"/>
      <c r="KQM102" s="1"/>
      <c r="KQN102" s="1"/>
      <c r="KQO102" s="1"/>
      <c r="KQP102" s="1"/>
      <c r="KQQ102" s="1"/>
      <c r="KQR102" s="1"/>
      <c r="KQS102" s="1"/>
      <c r="KQT102" s="1"/>
      <c r="KQU102" s="1"/>
      <c r="KQV102" s="1"/>
      <c r="KQW102" s="1"/>
      <c r="KQX102" s="1"/>
      <c r="KQY102" s="1"/>
      <c r="KQZ102" s="1"/>
      <c r="KRA102" s="1"/>
      <c r="KRB102" s="1"/>
      <c r="KRC102" s="1"/>
      <c r="KRD102" s="1"/>
      <c r="KRE102" s="1"/>
      <c r="KRF102" s="1"/>
      <c r="KRG102" s="1"/>
      <c r="KRH102" s="1"/>
      <c r="KRI102" s="1"/>
      <c r="KRJ102" s="1"/>
      <c r="KRK102" s="1"/>
      <c r="KRL102" s="1"/>
      <c r="KRM102" s="1"/>
      <c r="KRN102" s="1"/>
      <c r="KRO102" s="1"/>
      <c r="KRP102" s="1"/>
      <c r="KRQ102" s="1"/>
      <c r="KRR102" s="1"/>
      <c r="KRS102" s="1"/>
      <c r="KRT102" s="1"/>
      <c r="KRU102" s="1"/>
      <c r="KRV102" s="1"/>
      <c r="KRW102" s="1"/>
      <c r="KRX102" s="1"/>
      <c r="KRY102" s="1"/>
      <c r="KRZ102" s="1"/>
      <c r="KSA102" s="1"/>
      <c r="KSB102" s="1"/>
      <c r="KSC102" s="1"/>
      <c r="KSD102" s="1"/>
      <c r="KSE102" s="1"/>
      <c r="KSF102" s="1"/>
      <c r="KSG102" s="1"/>
      <c r="KSH102" s="1"/>
      <c r="KSI102" s="1"/>
      <c r="KSJ102" s="1"/>
      <c r="KSK102" s="1"/>
      <c r="KSL102" s="1"/>
      <c r="KSM102" s="1"/>
      <c r="KSN102" s="1"/>
      <c r="KSO102" s="1"/>
      <c r="KSP102" s="1"/>
      <c r="KSQ102" s="1"/>
      <c r="KSR102" s="1"/>
      <c r="KSS102" s="1"/>
      <c r="KST102" s="1"/>
      <c r="KSU102" s="1"/>
      <c r="KSV102" s="1"/>
      <c r="KSW102" s="1"/>
      <c r="KSX102" s="1"/>
      <c r="KSY102" s="1"/>
      <c r="KSZ102" s="1"/>
      <c r="KTA102" s="1"/>
      <c r="KTB102" s="1"/>
      <c r="KTC102" s="1"/>
      <c r="KTD102" s="1"/>
      <c r="KTE102" s="1"/>
      <c r="KTF102" s="1"/>
      <c r="KTG102" s="1"/>
      <c r="KTH102" s="1"/>
      <c r="KTI102" s="1"/>
      <c r="KTJ102" s="1"/>
      <c r="KTK102" s="1"/>
      <c r="KTL102" s="1"/>
      <c r="KTM102" s="1"/>
      <c r="KTN102" s="1"/>
      <c r="KTO102" s="1"/>
      <c r="KTP102" s="1"/>
      <c r="KTQ102" s="1"/>
      <c r="KTR102" s="1"/>
      <c r="KTS102" s="1"/>
      <c r="KTT102" s="1"/>
      <c r="KTU102" s="1"/>
      <c r="KTV102" s="1"/>
      <c r="KTW102" s="1"/>
      <c r="KTX102" s="1"/>
      <c r="KTY102" s="1"/>
      <c r="KTZ102" s="1"/>
      <c r="KUA102" s="1"/>
      <c r="KUB102" s="1"/>
      <c r="KUC102" s="1"/>
      <c r="KUD102" s="1"/>
      <c r="KUE102" s="1"/>
      <c r="KUF102" s="1"/>
      <c r="KUG102" s="1"/>
      <c r="KUH102" s="1"/>
      <c r="KUI102" s="1"/>
      <c r="KUJ102" s="1"/>
      <c r="KUK102" s="1"/>
      <c r="KUL102" s="1"/>
      <c r="KUM102" s="1"/>
      <c r="KUN102" s="1"/>
      <c r="KUO102" s="1"/>
      <c r="KUP102" s="1"/>
      <c r="KUQ102" s="1"/>
      <c r="KUR102" s="1"/>
      <c r="KUS102" s="1"/>
      <c r="KUT102" s="1"/>
      <c r="KUU102" s="1"/>
      <c r="KUV102" s="1"/>
      <c r="KUW102" s="1"/>
      <c r="KUX102" s="1"/>
      <c r="KUY102" s="1"/>
      <c r="KUZ102" s="1"/>
      <c r="KVA102" s="1"/>
      <c r="KVB102" s="1"/>
      <c r="KVC102" s="1"/>
      <c r="KVD102" s="1"/>
      <c r="KVE102" s="1"/>
      <c r="KVF102" s="1"/>
      <c r="KVG102" s="1"/>
      <c r="KVH102" s="1"/>
      <c r="KVI102" s="1"/>
      <c r="KVJ102" s="1"/>
      <c r="KVK102" s="1"/>
      <c r="KVL102" s="1"/>
      <c r="KVM102" s="1"/>
      <c r="KVN102" s="1"/>
      <c r="KVO102" s="1"/>
      <c r="KVP102" s="1"/>
      <c r="KVQ102" s="1"/>
      <c r="KVR102" s="1"/>
      <c r="KVS102" s="1"/>
      <c r="KVT102" s="1"/>
      <c r="KVU102" s="1"/>
      <c r="KVV102" s="1"/>
      <c r="KVW102" s="1"/>
      <c r="KVX102" s="1"/>
      <c r="KVY102" s="1"/>
      <c r="KVZ102" s="1"/>
      <c r="KWA102" s="1"/>
      <c r="KWB102" s="1"/>
      <c r="KWC102" s="1"/>
      <c r="KWD102" s="1"/>
      <c r="KWE102" s="1"/>
      <c r="KWF102" s="1"/>
      <c r="KWG102" s="1"/>
      <c r="KWH102" s="1"/>
      <c r="KWI102" s="1"/>
      <c r="KWJ102" s="1"/>
      <c r="KWK102" s="1"/>
      <c r="KWL102" s="1"/>
      <c r="KWM102" s="1"/>
      <c r="KWN102" s="1"/>
      <c r="KWO102" s="1"/>
      <c r="KWP102" s="1"/>
      <c r="KWQ102" s="1"/>
      <c r="KWR102" s="1"/>
      <c r="KWS102" s="1"/>
      <c r="KWT102" s="1"/>
      <c r="KWU102" s="1"/>
      <c r="KWV102" s="1"/>
      <c r="KWW102" s="1"/>
      <c r="KWX102" s="1"/>
      <c r="KWY102" s="1"/>
      <c r="KWZ102" s="1"/>
      <c r="KXA102" s="1"/>
      <c r="KXB102" s="1"/>
      <c r="KXC102" s="1"/>
      <c r="KXD102" s="1"/>
      <c r="KXE102" s="1"/>
      <c r="KXF102" s="1"/>
      <c r="KXG102" s="1"/>
      <c r="KXH102" s="1"/>
      <c r="KXI102" s="1"/>
      <c r="KXJ102" s="1"/>
      <c r="KXK102" s="1"/>
      <c r="KXL102" s="1"/>
      <c r="KXM102" s="1"/>
      <c r="KXN102" s="1"/>
      <c r="KXO102" s="1"/>
      <c r="KXP102" s="1"/>
      <c r="KXQ102" s="1"/>
      <c r="KXR102" s="1"/>
      <c r="KXS102" s="1"/>
      <c r="KXT102" s="1"/>
      <c r="KXU102" s="1"/>
      <c r="KXV102" s="1"/>
      <c r="KXW102" s="1"/>
      <c r="KXX102" s="1"/>
      <c r="KXY102" s="1"/>
      <c r="KXZ102" s="1"/>
      <c r="KYA102" s="1"/>
      <c r="KYB102" s="1"/>
      <c r="KYC102" s="1"/>
      <c r="KYD102" s="1"/>
      <c r="KYE102" s="1"/>
      <c r="KYF102" s="1"/>
      <c r="KYG102" s="1"/>
      <c r="KYH102" s="1"/>
      <c r="KYI102" s="1"/>
      <c r="KYJ102" s="1"/>
      <c r="KYK102" s="1"/>
      <c r="KYL102" s="1"/>
      <c r="KYM102" s="1"/>
      <c r="KYN102" s="1"/>
      <c r="KYO102" s="1"/>
      <c r="KYP102" s="1"/>
      <c r="KYQ102" s="1"/>
      <c r="KYR102" s="1"/>
      <c r="KYS102" s="1"/>
      <c r="KYT102" s="1"/>
      <c r="KYU102" s="1"/>
      <c r="KYV102" s="1"/>
      <c r="KYW102" s="1"/>
      <c r="KYX102" s="1"/>
      <c r="KYY102" s="1"/>
      <c r="KYZ102" s="1"/>
      <c r="KZA102" s="1"/>
      <c r="KZB102" s="1"/>
      <c r="KZC102" s="1"/>
      <c r="KZD102" s="1"/>
      <c r="KZE102" s="1"/>
      <c r="KZF102" s="1"/>
      <c r="KZG102" s="1"/>
      <c r="KZH102" s="1"/>
      <c r="KZI102" s="1"/>
      <c r="KZJ102" s="1"/>
      <c r="KZK102" s="1"/>
      <c r="KZL102" s="1"/>
      <c r="KZM102" s="1"/>
      <c r="KZN102" s="1"/>
      <c r="KZO102" s="1"/>
      <c r="KZP102" s="1"/>
      <c r="KZQ102" s="1"/>
      <c r="KZR102" s="1"/>
      <c r="KZS102" s="1"/>
      <c r="KZT102" s="1"/>
      <c r="KZU102" s="1"/>
      <c r="KZV102" s="1"/>
      <c r="KZW102" s="1"/>
      <c r="KZX102" s="1"/>
      <c r="KZY102" s="1"/>
      <c r="KZZ102" s="1"/>
      <c r="LAA102" s="1"/>
      <c r="LAB102" s="1"/>
      <c r="LAC102" s="1"/>
      <c r="LAD102" s="1"/>
      <c r="LAE102" s="1"/>
      <c r="LAF102" s="1"/>
      <c r="LAG102" s="1"/>
      <c r="LAH102" s="1"/>
      <c r="LAI102" s="1"/>
      <c r="LAJ102" s="1"/>
      <c r="LAK102" s="1"/>
      <c r="LAL102" s="1"/>
      <c r="LAM102" s="1"/>
      <c r="LAN102" s="1"/>
      <c r="LAO102" s="1"/>
      <c r="LAP102" s="1"/>
      <c r="LAQ102" s="1"/>
      <c r="LAR102" s="1"/>
      <c r="LAS102" s="1"/>
      <c r="LAT102" s="1"/>
      <c r="LAU102" s="1"/>
      <c r="LAV102" s="1"/>
      <c r="LAW102" s="1"/>
      <c r="LAX102" s="1"/>
      <c r="LAY102" s="1"/>
      <c r="LAZ102" s="1"/>
      <c r="LBA102" s="1"/>
      <c r="LBB102" s="1"/>
      <c r="LBC102" s="1"/>
      <c r="LBD102" s="1"/>
      <c r="LBE102" s="1"/>
      <c r="LBF102" s="1"/>
      <c r="LBG102" s="1"/>
      <c r="LBH102" s="1"/>
      <c r="LBI102" s="1"/>
      <c r="LBJ102" s="1"/>
      <c r="LBK102" s="1"/>
      <c r="LBL102" s="1"/>
      <c r="LBM102" s="1"/>
      <c r="LBN102" s="1"/>
      <c r="LBO102" s="1"/>
      <c r="LBP102" s="1"/>
      <c r="LBQ102" s="1"/>
      <c r="LBR102" s="1"/>
      <c r="LBS102" s="1"/>
      <c r="LBT102" s="1"/>
      <c r="LBU102" s="1"/>
      <c r="LBV102" s="1"/>
      <c r="LBW102" s="1"/>
      <c r="LBX102" s="1"/>
      <c r="LBY102" s="1"/>
      <c r="LBZ102" s="1"/>
      <c r="LCA102" s="1"/>
      <c r="LCB102" s="1"/>
      <c r="LCC102" s="1"/>
      <c r="LCD102" s="1"/>
      <c r="LCE102" s="1"/>
      <c r="LCF102" s="1"/>
      <c r="LCG102" s="1"/>
      <c r="LCH102" s="1"/>
      <c r="LCI102" s="1"/>
      <c r="LCJ102" s="1"/>
      <c r="LCK102" s="1"/>
      <c r="LCL102" s="1"/>
      <c r="LCM102" s="1"/>
      <c r="LCN102" s="1"/>
      <c r="LCO102" s="1"/>
      <c r="LCP102" s="1"/>
      <c r="LCQ102" s="1"/>
      <c r="LCR102" s="1"/>
      <c r="LCS102" s="1"/>
      <c r="LCT102" s="1"/>
      <c r="LCU102" s="1"/>
      <c r="LCV102" s="1"/>
      <c r="LCW102" s="1"/>
      <c r="LCX102" s="1"/>
      <c r="LCY102" s="1"/>
      <c r="LCZ102" s="1"/>
      <c r="LDA102" s="1"/>
      <c r="LDB102" s="1"/>
      <c r="LDC102" s="1"/>
      <c r="LDD102" s="1"/>
      <c r="LDE102" s="1"/>
      <c r="LDF102" s="1"/>
      <c r="LDG102" s="1"/>
      <c r="LDH102" s="1"/>
      <c r="LDI102" s="1"/>
      <c r="LDJ102" s="1"/>
      <c r="LDK102" s="1"/>
      <c r="LDL102" s="1"/>
      <c r="LDM102" s="1"/>
      <c r="LDN102" s="1"/>
      <c r="LDO102" s="1"/>
      <c r="LDP102" s="1"/>
      <c r="LDQ102" s="1"/>
      <c r="LDR102" s="1"/>
      <c r="LDS102" s="1"/>
      <c r="LDT102" s="1"/>
      <c r="LDU102" s="1"/>
      <c r="LDV102" s="1"/>
      <c r="LDW102" s="1"/>
      <c r="LDX102" s="1"/>
      <c r="LDY102" s="1"/>
      <c r="LDZ102" s="1"/>
      <c r="LEA102" s="1"/>
      <c r="LEB102" s="1"/>
      <c r="LEC102" s="1"/>
      <c r="LED102" s="1"/>
      <c r="LEE102" s="1"/>
      <c r="LEF102" s="1"/>
      <c r="LEG102" s="1"/>
      <c r="LEH102" s="1"/>
      <c r="LEI102" s="1"/>
      <c r="LEJ102" s="1"/>
      <c r="LEK102" s="1"/>
      <c r="LEL102" s="1"/>
      <c r="LEM102" s="1"/>
      <c r="LEN102" s="1"/>
      <c r="LEO102" s="1"/>
      <c r="LEP102" s="1"/>
      <c r="LEQ102" s="1"/>
      <c r="LER102" s="1"/>
      <c r="LES102" s="1"/>
      <c r="LET102" s="1"/>
      <c r="LEU102" s="1"/>
      <c r="LEV102" s="1"/>
      <c r="LEW102" s="1"/>
      <c r="LEX102" s="1"/>
      <c r="LEY102" s="1"/>
      <c r="LEZ102" s="1"/>
      <c r="LFA102" s="1"/>
      <c r="LFB102" s="1"/>
      <c r="LFC102" s="1"/>
      <c r="LFD102" s="1"/>
      <c r="LFE102" s="1"/>
      <c r="LFF102" s="1"/>
      <c r="LFG102" s="1"/>
      <c r="LFH102" s="1"/>
      <c r="LFI102" s="1"/>
      <c r="LFJ102" s="1"/>
      <c r="LFK102" s="1"/>
      <c r="LFL102" s="1"/>
      <c r="LFM102" s="1"/>
      <c r="LFN102" s="1"/>
      <c r="LFO102" s="1"/>
      <c r="LFP102" s="1"/>
      <c r="LFQ102" s="1"/>
      <c r="LFR102" s="1"/>
      <c r="LFS102" s="1"/>
      <c r="LFT102" s="1"/>
      <c r="LFU102" s="1"/>
      <c r="LFV102" s="1"/>
      <c r="LFW102" s="1"/>
      <c r="LFX102" s="1"/>
      <c r="LFY102" s="1"/>
      <c r="LFZ102" s="1"/>
      <c r="LGA102" s="1"/>
      <c r="LGB102" s="1"/>
      <c r="LGC102" s="1"/>
      <c r="LGD102" s="1"/>
      <c r="LGE102" s="1"/>
      <c r="LGF102" s="1"/>
      <c r="LGG102" s="1"/>
      <c r="LGH102" s="1"/>
      <c r="LGI102" s="1"/>
      <c r="LGJ102" s="1"/>
      <c r="LGK102" s="1"/>
      <c r="LGL102" s="1"/>
      <c r="LGM102" s="1"/>
      <c r="LGN102" s="1"/>
      <c r="LGO102" s="1"/>
      <c r="LGP102" s="1"/>
      <c r="LGQ102" s="1"/>
      <c r="LGR102" s="1"/>
      <c r="LGS102" s="1"/>
      <c r="LGT102" s="1"/>
      <c r="LGU102" s="1"/>
      <c r="LGV102" s="1"/>
      <c r="LGW102" s="1"/>
      <c r="LGX102" s="1"/>
      <c r="LGY102" s="1"/>
      <c r="LGZ102" s="1"/>
      <c r="LHA102" s="1"/>
      <c r="LHB102" s="1"/>
      <c r="LHC102" s="1"/>
      <c r="LHD102" s="1"/>
      <c r="LHE102" s="1"/>
      <c r="LHF102" s="1"/>
      <c r="LHG102" s="1"/>
      <c r="LHH102" s="1"/>
      <c r="LHI102" s="1"/>
      <c r="LHJ102" s="1"/>
      <c r="LHK102" s="1"/>
      <c r="LHL102" s="1"/>
      <c r="LHM102" s="1"/>
      <c r="LHN102" s="1"/>
      <c r="LHO102" s="1"/>
      <c r="LHP102" s="1"/>
      <c r="LHQ102" s="1"/>
      <c r="LHR102" s="1"/>
      <c r="LHS102" s="1"/>
      <c r="LHT102" s="1"/>
      <c r="LHU102" s="1"/>
      <c r="LHV102" s="1"/>
      <c r="LHW102" s="1"/>
      <c r="LHX102" s="1"/>
      <c r="LHY102" s="1"/>
      <c r="LHZ102" s="1"/>
      <c r="LIA102" s="1"/>
      <c r="LIB102" s="1"/>
      <c r="LIC102" s="1"/>
      <c r="LID102" s="1"/>
      <c r="LIE102" s="1"/>
      <c r="LIF102" s="1"/>
      <c r="LIG102" s="1"/>
      <c r="LIH102" s="1"/>
      <c r="LII102" s="1"/>
      <c r="LIJ102" s="1"/>
      <c r="LIK102" s="1"/>
      <c r="LIL102" s="1"/>
      <c r="LIM102" s="1"/>
      <c r="LIN102" s="1"/>
      <c r="LIO102" s="1"/>
      <c r="LIP102" s="1"/>
      <c r="LIQ102" s="1"/>
      <c r="LIR102" s="1"/>
      <c r="LIS102" s="1"/>
      <c r="LIT102" s="1"/>
      <c r="LIU102" s="1"/>
      <c r="LIV102" s="1"/>
      <c r="LIW102" s="1"/>
      <c r="LIX102" s="1"/>
      <c r="LIY102" s="1"/>
      <c r="LIZ102" s="1"/>
      <c r="LJA102" s="1"/>
      <c r="LJB102" s="1"/>
      <c r="LJC102" s="1"/>
      <c r="LJD102" s="1"/>
      <c r="LJE102" s="1"/>
      <c r="LJF102" s="1"/>
      <c r="LJG102" s="1"/>
      <c r="LJH102" s="1"/>
      <c r="LJI102" s="1"/>
      <c r="LJJ102" s="1"/>
      <c r="LJK102" s="1"/>
      <c r="LJL102" s="1"/>
      <c r="LJM102" s="1"/>
      <c r="LJN102" s="1"/>
      <c r="LJO102" s="1"/>
      <c r="LJP102" s="1"/>
      <c r="LJQ102" s="1"/>
      <c r="LJR102" s="1"/>
      <c r="LJS102" s="1"/>
      <c r="LJT102" s="1"/>
      <c r="LJU102" s="1"/>
      <c r="LJV102" s="1"/>
      <c r="LJW102" s="1"/>
      <c r="LJX102" s="1"/>
      <c r="LJY102" s="1"/>
      <c r="LJZ102" s="1"/>
      <c r="LKA102" s="1"/>
      <c r="LKB102" s="1"/>
      <c r="LKC102" s="1"/>
      <c r="LKD102" s="1"/>
      <c r="LKE102" s="1"/>
      <c r="LKF102" s="1"/>
      <c r="LKG102" s="1"/>
      <c r="LKH102" s="1"/>
      <c r="LKI102" s="1"/>
      <c r="LKJ102" s="1"/>
      <c r="LKK102" s="1"/>
      <c r="LKL102" s="1"/>
      <c r="LKM102" s="1"/>
      <c r="LKN102" s="1"/>
      <c r="LKO102" s="1"/>
      <c r="LKP102" s="1"/>
      <c r="LKQ102" s="1"/>
      <c r="LKR102" s="1"/>
      <c r="LKS102" s="1"/>
      <c r="LKT102" s="1"/>
      <c r="LKU102" s="1"/>
      <c r="LKV102" s="1"/>
      <c r="LKW102" s="1"/>
      <c r="LKX102" s="1"/>
      <c r="LKY102" s="1"/>
      <c r="LKZ102" s="1"/>
      <c r="LLA102" s="1"/>
      <c r="LLB102" s="1"/>
      <c r="LLC102" s="1"/>
      <c r="LLD102" s="1"/>
      <c r="LLE102" s="1"/>
      <c r="LLF102" s="1"/>
      <c r="LLG102" s="1"/>
      <c r="LLH102" s="1"/>
      <c r="LLI102" s="1"/>
      <c r="LLJ102" s="1"/>
      <c r="LLK102" s="1"/>
      <c r="LLL102" s="1"/>
      <c r="LLM102" s="1"/>
      <c r="LLN102" s="1"/>
      <c r="LLO102" s="1"/>
      <c r="LLP102" s="1"/>
      <c r="LLQ102" s="1"/>
      <c r="LLR102" s="1"/>
      <c r="LLS102" s="1"/>
      <c r="LLT102" s="1"/>
      <c r="LLU102" s="1"/>
      <c r="LLV102" s="1"/>
      <c r="LLW102" s="1"/>
      <c r="LLX102" s="1"/>
      <c r="LLY102" s="1"/>
      <c r="LLZ102" s="1"/>
      <c r="LMA102" s="1"/>
      <c r="LMB102" s="1"/>
      <c r="LMC102" s="1"/>
      <c r="LMD102" s="1"/>
      <c r="LME102" s="1"/>
      <c r="LMF102" s="1"/>
      <c r="LMG102" s="1"/>
      <c r="LMH102" s="1"/>
      <c r="LMI102" s="1"/>
      <c r="LMJ102" s="1"/>
      <c r="LMK102" s="1"/>
      <c r="LML102" s="1"/>
      <c r="LMM102" s="1"/>
      <c r="LMN102" s="1"/>
      <c r="LMO102" s="1"/>
      <c r="LMP102" s="1"/>
      <c r="LMQ102" s="1"/>
      <c r="LMR102" s="1"/>
      <c r="LMS102" s="1"/>
      <c r="LMT102" s="1"/>
      <c r="LMU102" s="1"/>
      <c r="LMV102" s="1"/>
      <c r="LMW102" s="1"/>
      <c r="LMX102" s="1"/>
      <c r="LMY102" s="1"/>
      <c r="LMZ102" s="1"/>
      <c r="LNA102" s="1"/>
      <c r="LNB102" s="1"/>
      <c r="LNC102" s="1"/>
      <c r="LND102" s="1"/>
      <c r="LNE102" s="1"/>
      <c r="LNF102" s="1"/>
      <c r="LNG102" s="1"/>
      <c r="LNH102" s="1"/>
      <c r="LNI102" s="1"/>
      <c r="LNJ102" s="1"/>
      <c r="LNK102" s="1"/>
      <c r="LNL102" s="1"/>
      <c r="LNM102" s="1"/>
      <c r="LNN102" s="1"/>
      <c r="LNO102" s="1"/>
      <c r="LNP102" s="1"/>
      <c r="LNQ102" s="1"/>
      <c r="LNR102" s="1"/>
      <c r="LNS102" s="1"/>
      <c r="LNT102" s="1"/>
      <c r="LNU102" s="1"/>
      <c r="LNV102" s="1"/>
      <c r="LNW102" s="1"/>
      <c r="LNX102" s="1"/>
      <c r="LNY102" s="1"/>
      <c r="LNZ102" s="1"/>
      <c r="LOA102" s="1"/>
      <c r="LOB102" s="1"/>
      <c r="LOC102" s="1"/>
      <c r="LOD102" s="1"/>
      <c r="LOE102" s="1"/>
      <c r="LOF102" s="1"/>
      <c r="LOG102" s="1"/>
      <c r="LOH102" s="1"/>
      <c r="LOI102" s="1"/>
      <c r="LOJ102" s="1"/>
      <c r="LOK102" s="1"/>
      <c r="LOL102" s="1"/>
      <c r="LOM102" s="1"/>
      <c r="LON102" s="1"/>
      <c r="LOO102" s="1"/>
      <c r="LOP102" s="1"/>
      <c r="LOQ102" s="1"/>
      <c r="LOR102" s="1"/>
      <c r="LOS102" s="1"/>
      <c r="LOT102" s="1"/>
      <c r="LOU102" s="1"/>
      <c r="LOV102" s="1"/>
      <c r="LOW102" s="1"/>
      <c r="LOX102" s="1"/>
      <c r="LOY102" s="1"/>
      <c r="LOZ102" s="1"/>
      <c r="LPA102" s="1"/>
      <c r="LPB102" s="1"/>
      <c r="LPC102" s="1"/>
      <c r="LPD102" s="1"/>
      <c r="LPE102" s="1"/>
      <c r="LPF102" s="1"/>
      <c r="LPG102" s="1"/>
      <c r="LPH102" s="1"/>
      <c r="LPI102" s="1"/>
      <c r="LPJ102" s="1"/>
      <c r="LPK102" s="1"/>
      <c r="LPL102" s="1"/>
      <c r="LPM102" s="1"/>
      <c r="LPN102" s="1"/>
      <c r="LPO102" s="1"/>
      <c r="LPP102" s="1"/>
      <c r="LPQ102" s="1"/>
      <c r="LPR102" s="1"/>
      <c r="LPS102" s="1"/>
      <c r="LPT102" s="1"/>
      <c r="LPU102" s="1"/>
      <c r="LPV102" s="1"/>
      <c r="LPW102" s="1"/>
      <c r="LPX102" s="1"/>
      <c r="LPY102" s="1"/>
      <c r="LPZ102" s="1"/>
      <c r="LQA102" s="1"/>
      <c r="LQB102" s="1"/>
      <c r="LQC102" s="1"/>
      <c r="LQD102" s="1"/>
      <c r="LQE102" s="1"/>
      <c r="LQF102" s="1"/>
      <c r="LQG102" s="1"/>
      <c r="LQH102" s="1"/>
      <c r="LQI102" s="1"/>
      <c r="LQJ102" s="1"/>
      <c r="LQK102" s="1"/>
      <c r="LQL102" s="1"/>
      <c r="LQM102" s="1"/>
      <c r="LQN102" s="1"/>
      <c r="LQO102" s="1"/>
      <c r="LQP102" s="1"/>
      <c r="LQQ102" s="1"/>
      <c r="LQR102" s="1"/>
      <c r="LQS102" s="1"/>
      <c r="LQT102" s="1"/>
      <c r="LQU102" s="1"/>
      <c r="LQV102" s="1"/>
      <c r="LQW102" s="1"/>
      <c r="LQX102" s="1"/>
      <c r="LQY102" s="1"/>
      <c r="LQZ102" s="1"/>
      <c r="LRA102" s="1"/>
      <c r="LRB102" s="1"/>
      <c r="LRC102" s="1"/>
      <c r="LRD102" s="1"/>
      <c r="LRE102" s="1"/>
      <c r="LRF102" s="1"/>
      <c r="LRG102" s="1"/>
      <c r="LRH102" s="1"/>
      <c r="LRI102" s="1"/>
      <c r="LRJ102" s="1"/>
      <c r="LRK102" s="1"/>
      <c r="LRL102" s="1"/>
      <c r="LRM102" s="1"/>
      <c r="LRN102" s="1"/>
      <c r="LRO102" s="1"/>
      <c r="LRP102" s="1"/>
      <c r="LRQ102" s="1"/>
      <c r="LRR102" s="1"/>
      <c r="LRS102" s="1"/>
      <c r="LRT102" s="1"/>
      <c r="LRU102" s="1"/>
      <c r="LRV102" s="1"/>
      <c r="LRW102" s="1"/>
      <c r="LRX102" s="1"/>
      <c r="LRY102" s="1"/>
      <c r="LRZ102" s="1"/>
      <c r="LSA102" s="1"/>
      <c r="LSB102" s="1"/>
      <c r="LSC102" s="1"/>
      <c r="LSD102" s="1"/>
      <c r="LSE102" s="1"/>
      <c r="LSF102" s="1"/>
      <c r="LSG102" s="1"/>
      <c r="LSH102" s="1"/>
      <c r="LSI102" s="1"/>
      <c r="LSJ102" s="1"/>
      <c r="LSK102" s="1"/>
      <c r="LSL102" s="1"/>
      <c r="LSM102" s="1"/>
      <c r="LSN102" s="1"/>
      <c r="LSO102" s="1"/>
      <c r="LSP102" s="1"/>
      <c r="LSQ102" s="1"/>
      <c r="LSR102" s="1"/>
      <c r="LSS102" s="1"/>
      <c r="LST102" s="1"/>
      <c r="LSU102" s="1"/>
      <c r="LSV102" s="1"/>
      <c r="LSW102" s="1"/>
      <c r="LSX102" s="1"/>
      <c r="LSY102" s="1"/>
      <c r="LSZ102" s="1"/>
      <c r="LTA102" s="1"/>
      <c r="LTB102" s="1"/>
      <c r="LTC102" s="1"/>
      <c r="LTD102" s="1"/>
      <c r="LTE102" s="1"/>
      <c r="LTF102" s="1"/>
      <c r="LTG102" s="1"/>
      <c r="LTH102" s="1"/>
      <c r="LTI102" s="1"/>
      <c r="LTJ102" s="1"/>
      <c r="LTK102" s="1"/>
      <c r="LTL102" s="1"/>
      <c r="LTM102" s="1"/>
      <c r="LTN102" s="1"/>
      <c r="LTO102" s="1"/>
      <c r="LTP102" s="1"/>
      <c r="LTQ102" s="1"/>
      <c r="LTR102" s="1"/>
      <c r="LTS102" s="1"/>
      <c r="LTT102" s="1"/>
      <c r="LTU102" s="1"/>
      <c r="LTV102" s="1"/>
      <c r="LTW102" s="1"/>
      <c r="LTX102" s="1"/>
      <c r="LTY102" s="1"/>
      <c r="LTZ102" s="1"/>
      <c r="LUA102" s="1"/>
      <c r="LUB102" s="1"/>
      <c r="LUC102" s="1"/>
      <c r="LUD102" s="1"/>
      <c r="LUE102" s="1"/>
      <c r="LUF102" s="1"/>
      <c r="LUG102" s="1"/>
      <c r="LUH102" s="1"/>
      <c r="LUI102" s="1"/>
      <c r="LUJ102" s="1"/>
      <c r="LUK102" s="1"/>
      <c r="LUL102" s="1"/>
      <c r="LUM102" s="1"/>
      <c r="LUN102" s="1"/>
      <c r="LUO102" s="1"/>
      <c r="LUP102" s="1"/>
      <c r="LUQ102" s="1"/>
      <c r="LUR102" s="1"/>
      <c r="LUS102" s="1"/>
      <c r="LUT102" s="1"/>
      <c r="LUU102" s="1"/>
      <c r="LUV102" s="1"/>
      <c r="LUW102" s="1"/>
      <c r="LUX102" s="1"/>
      <c r="LUY102" s="1"/>
      <c r="LUZ102" s="1"/>
      <c r="LVA102" s="1"/>
      <c r="LVB102" s="1"/>
      <c r="LVC102" s="1"/>
      <c r="LVD102" s="1"/>
      <c r="LVE102" s="1"/>
      <c r="LVF102" s="1"/>
      <c r="LVG102" s="1"/>
      <c r="LVH102" s="1"/>
      <c r="LVI102" s="1"/>
      <c r="LVJ102" s="1"/>
      <c r="LVK102" s="1"/>
      <c r="LVL102" s="1"/>
      <c r="LVM102" s="1"/>
      <c r="LVN102" s="1"/>
      <c r="LVO102" s="1"/>
      <c r="LVP102" s="1"/>
      <c r="LVQ102" s="1"/>
      <c r="LVR102" s="1"/>
      <c r="LVS102" s="1"/>
      <c r="LVT102" s="1"/>
      <c r="LVU102" s="1"/>
      <c r="LVV102" s="1"/>
      <c r="LVW102" s="1"/>
      <c r="LVX102" s="1"/>
      <c r="LVY102" s="1"/>
      <c r="LVZ102" s="1"/>
      <c r="LWA102" s="1"/>
      <c r="LWB102" s="1"/>
      <c r="LWC102" s="1"/>
      <c r="LWD102" s="1"/>
      <c r="LWE102" s="1"/>
      <c r="LWF102" s="1"/>
      <c r="LWG102" s="1"/>
      <c r="LWH102" s="1"/>
      <c r="LWI102" s="1"/>
      <c r="LWJ102" s="1"/>
      <c r="LWK102" s="1"/>
      <c r="LWL102" s="1"/>
      <c r="LWM102" s="1"/>
      <c r="LWN102" s="1"/>
      <c r="LWO102" s="1"/>
      <c r="LWP102" s="1"/>
      <c r="LWQ102" s="1"/>
      <c r="LWR102" s="1"/>
      <c r="LWS102" s="1"/>
      <c r="LWT102" s="1"/>
      <c r="LWU102" s="1"/>
      <c r="LWV102" s="1"/>
      <c r="LWW102" s="1"/>
      <c r="LWX102" s="1"/>
      <c r="LWY102" s="1"/>
      <c r="LWZ102" s="1"/>
      <c r="LXA102" s="1"/>
      <c r="LXB102" s="1"/>
      <c r="LXC102" s="1"/>
      <c r="LXD102" s="1"/>
      <c r="LXE102" s="1"/>
      <c r="LXF102" s="1"/>
      <c r="LXG102" s="1"/>
      <c r="LXH102" s="1"/>
      <c r="LXI102" s="1"/>
      <c r="LXJ102" s="1"/>
      <c r="LXK102" s="1"/>
      <c r="LXL102" s="1"/>
      <c r="LXM102" s="1"/>
      <c r="LXN102" s="1"/>
      <c r="LXO102" s="1"/>
      <c r="LXP102" s="1"/>
      <c r="LXQ102" s="1"/>
      <c r="LXR102" s="1"/>
      <c r="LXS102" s="1"/>
      <c r="LXT102" s="1"/>
      <c r="LXU102" s="1"/>
      <c r="LXV102" s="1"/>
      <c r="LXW102" s="1"/>
      <c r="LXX102" s="1"/>
      <c r="LXY102" s="1"/>
      <c r="LXZ102" s="1"/>
      <c r="LYA102" s="1"/>
      <c r="LYB102" s="1"/>
      <c r="LYC102" s="1"/>
      <c r="LYD102" s="1"/>
      <c r="LYE102" s="1"/>
      <c r="LYF102" s="1"/>
      <c r="LYG102" s="1"/>
      <c r="LYH102" s="1"/>
      <c r="LYI102" s="1"/>
      <c r="LYJ102" s="1"/>
      <c r="LYK102" s="1"/>
      <c r="LYL102" s="1"/>
      <c r="LYM102" s="1"/>
      <c r="LYN102" s="1"/>
      <c r="LYO102" s="1"/>
      <c r="LYP102" s="1"/>
      <c r="LYQ102" s="1"/>
      <c r="LYR102" s="1"/>
      <c r="LYS102" s="1"/>
      <c r="LYT102" s="1"/>
      <c r="LYU102" s="1"/>
      <c r="LYV102" s="1"/>
      <c r="LYW102" s="1"/>
      <c r="LYX102" s="1"/>
      <c r="LYY102" s="1"/>
      <c r="LYZ102" s="1"/>
      <c r="LZA102" s="1"/>
      <c r="LZB102" s="1"/>
      <c r="LZC102" s="1"/>
      <c r="LZD102" s="1"/>
      <c r="LZE102" s="1"/>
      <c r="LZF102" s="1"/>
      <c r="LZG102" s="1"/>
      <c r="LZH102" s="1"/>
      <c r="LZI102" s="1"/>
      <c r="LZJ102" s="1"/>
      <c r="LZK102" s="1"/>
      <c r="LZL102" s="1"/>
      <c r="LZM102" s="1"/>
      <c r="LZN102" s="1"/>
      <c r="LZO102" s="1"/>
      <c r="LZP102" s="1"/>
      <c r="LZQ102" s="1"/>
      <c r="LZR102" s="1"/>
      <c r="LZS102" s="1"/>
      <c r="LZT102" s="1"/>
      <c r="LZU102" s="1"/>
      <c r="LZV102" s="1"/>
      <c r="LZW102" s="1"/>
      <c r="LZX102" s="1"/>
      <c r="LZY102" s="1"/>
      <c r="LZZ102" s="1"/>
      <c r="MAA102" s="1"/>
      <c r="MAB102" s="1"/>
      <c r="MAC102" s="1"/>
      <c r="MAD102" s="1"/>
      <c r="MAE102" s="1"/>
      <c r="MAF102" s="1"/>
      <c r="MAG102" s="1"/>
      <c r="MAH102" s="1"/>
      <c r="MAI102" s="1"/>
      <c r="MAJ102" s="1"/>
      <c r="MAK102" s="1"/>
      <c r="MAL102" s="1"/>
      <c r="MAM102" s="1"/>
      <c r="MAN102" s="1"/>
      <c r="MAO102" s="1"/>
      <c r="MAP102" s="1"/>
      <c r="MAQ102" s="1"/>
      <c r="MAR102" s="1"/>
      <c r="MAS102" s="1"/>
      <c r="MAT102" s="1"/>
      <c r="MAU102" s="1"/>
      <c r="MAV102" s="1"/>
      <c r="MAW102" s="1"/>
      <c r="MAX102" s="1"/>
      <c r="MAY102" s="1"/>
      <c r="MAZ102" s="1"/>
      <c r="MBA102" s="1"/>
      <c r="MBB102" s="1"/>
      <c r="MBC102" s="1"/>
      <c r="MBD102" s="1"/>
      <c r="MBE102" s="1"/>
      <c r="MBF102" s="1"/>
      <c r="MBG102" s="1"/>
      <c r="MBH102" s="1"/>
      <c r="MBI102" s="1"/>
      <c r="MBJ102" s="1"/>
      <c r="MBK102" s="1"/>
      <c r="MBL102" s="1"/>
      <c r="MBM102" s="1"/>
      <c r="MBN102" s="1"/>
      <c r="MBO102" s="1"/>
      <c r="MBP102" s="1"/>
      <c r="MBQ102" s="1"/>
      <c r="MBR102" s="1"/>
      <c r="MBS102" s="1"/>
      <c r="MBT102" s="1"/>
      <c r="MBU102" s="1"/>
      <c r="MBV102" s="1"/>
      <c r="MBW102" s="1"/>
      <c r="MBX102" s="1"/>
      <c r="MBY102" s="1"/>
      <c r="MBZ102" s="1"/>
      <c r="MCA102" s="1"/>
      <c r="MCB102" s="1"/>
      <c r="MCC102" s="1"/>
      <c r="MCD102" s="1"/>
      <c r="MCE102" s="1"/>
      <c r="MCF102" s="1"/>
      <c r="MCG102" s="1"/>
      <c r="MCH102" s="1"/>
      <c r="MCI102" s="1"/>
      <c r="MCJ102" s="1"/>
      <c r="MCK102" s="1"/>
      <c r="MCL102" s="1"/>
      <c r="MCM102" s="1"/>
      <c r="MCN102" s="1"/>
      <c r="MCO102" s="1"/>
      <c r="MCP102" s="1"/>
      <c r="MCQ102" s="1"/>
      <c r="MCR102" s="1"/>
      <c r="MCS102" s="1"/>
      <c r="MCT102" s="1"/>
      <c r="MCU102" s="1"/>
      <c r="MCV102" s="1"/>
      <c r="MCW102" s="1"/>
      <c r="MCX102" s="1"/>
      <c r="MCY102" s="1"/>
      <c r="MCZ102" s="1"/>
      <c r="MDA102" s="1"/>
      <c r="MDB102" s="1"/>
      <c r="MDC102" s="1"/>
      <c r="MDD102" s="1"/>
      <c r="MDE102" s="1"/>
      <c r="MDF102" s="1"/>
      <c r="MDG102" s="1"/>
      <c r="MDH102" s="1"/>
      <c r="MDI102" s="1"/>
      <c r="MDJ102" s="1"/>
      <c r="MDK102" s="1"/>
      <c r="MDL102" s="1"/>
      <c r="MDM102" s="1"/>
      <c r="MDN102" s="1"/>
      <c r="MDO102" s="1"/>
      <c r="MDP102" s="1"/>
      <c r="MDQ102" s="1"/>
      <c r="MDR102" s="1"/>
      <c r="MDS102" s="1"/>
      <c r="MDT102" s="1"/>
      <c r="MDU102" s="1"/>
      <c r="MDV102" s="1"/>
      <c r="MDW102" s="1"/>
      <c r="MDX102" s="1"/>
      <c r="MDY102" s="1"/>
      <c r="MDZ102" s="1"/>
      <c r="MEA102" s="1"/>
      <c r="MEB102" s="1"/>
      <c r="MEC102" s="1"/>
      <c r="MED102" s="1"/>
      <c r="MEE102" s="1"/>
      <c r="MEF102" s="1"/>
      <c r="MEG102" s="1"/>
      <c r="MEH102" s="1"/>
      <c r="MEI102" s="1"/>
      <c r="MEJ102" s="1"/>
      <c r="MEK102" s="1"/>
      <c r="MEL102" s="1"/>
      <c r="MEM102" s="1"/>
      <c r="MEN102" s="1"/>
      <c r="MEO102" s="1"/>
      <c r="MEP102" s="1"/>
      <c r="MEQ102" s="1"/>
      <c r="MER102" s="1"/>
      <c r="MES102" s="1"/>
      <c r="MET102" s="1"/>
      <c r="MEU102" s="1"/>
      <c r="MEV102" s="1"/>
      <c r="MEW102" s="1"/>
      <c r="MEX102" s="1"/>
      <c r="MEY102" s="1"/>
      <c r="MEZ102" s="1"/>
      <c r="MFA102" s="1"/>
      <c r="MFB102" s="1"/>
      <c r="MFC102" s="1"/>
      <c r="MFD102" s="1"/>
      <c r="MFE102" s="1"/>
      <c r="MFF102" s="1"/>
      <c r="MFG102" s="1"/>
      <c r="MFH102" s="1"/>
      <c r="MFI102" s="1"/>
      <c r="MFJ102" s="1"/>
      <c r="MFK102" s="1"/>
      <c r="MFL102" s="1"/>
      <c r="MFM102" s="1"/>
      <c r="MFN102" s="1"/>
      <c r="MFO102" s="1"/>
      <c r="MFP102" s="1"/>
      <c r="MFQ102" s="1"/>
      <c r="MFR102" s="1"/>
      <c r="MFS102" s="1"/>
      <c r="MFT102" s="1"/>
      <c r="MFU102" s="1"/>
      <c r="MFV102" s="1"/>
      <c r="MFW102" s="1"/>
      <c r="MFX102" s="1"/>
      <c r="MFY102" s="1"/>
      <c r="MFZ102" s="1"/>
      <c r="MGA102" s="1"/>
      <c r="MGB102" s="1"/>
      <c r="MGC102" s="1"/>
      <c r="MGD102" s="1"/>
      <c r="MGE102" s="1"/>
      <c r="MGF102" s="1"/>
      <c r="MGG102" s="1"/>
      <c r="MGH102" s="1"/>
      <c r="MGI102" s="1"/>
      <c r="MGJ102" s="1"/>
      <c r="MGK102" s="1"/>
      <c r="MGL102" s="1"/>
      <c r="MGM102" s="1"/>
      <c r="MGN102" s="1"/>
      <c r="MGO102" s="1"/>
      <c r="MGP102" s="1"/>
      <c r="MGQ102" s="1"/>
      <c r="MGR102" s="1"/>
      <c r="MGS102" s="1"/>
      <c r="MGT102" s="1"/>
      <c r="MGU102" s="1"/>
      <c r="MGV102" s="1"/>
      <c r="MGW102" s="1"/>
      <c r="MGX102" s="1"/>
      <c r="MGY102" s="1"/>
      <c r="MGZ102" s="1"/>
      <c r="MHA102" s="1"/>
      <c r="MHB102" s="1"/>
      <c r="MHC102" s="1"/>
      <c r="MHD102" s="1"/>
      <c r="MHE102" s="1"/>
      <c r="MHF102" s="1"/>
      <c r="MHG102" s="1"/>
      <c r="MHH102" s="1"/>
      <c r="MHI102" s="1"/>
      <c r="MHJ102" s="1"/>
      <c r="MHK102" s="1"/>
      <c r="MHL102" s="1"/>
      <c r="MHM102" s="1"/>
      <c r="MHN102" s="1"/>
      <c r="MHO102" s="1"/>
      <c r="MHP102" s="1"/>
      <c r="MHQ102" s="1"/>
      <c r="MHR102" s="1"/>
      <c r="MHS102" s="1"/>
      <c r="MHT102" s="1"/>
      <c r="MHU102" s="1"/>
      <c r="MHV102" s="1"/>
      <c r="MHW102" s="1"/>
      <c r="MHX102" s="1"/>
      <c r="MHY102" s="1"/>
      <c r="MHZ102" s="1"/>
      <c r="MIA102" s="1"/>
      <c r="MIB102" s="1"/>
      <c r="MIC102" s="1"/>
      <c r="MID102" s="1"/>
      <c r="MIE102" s="1"/>
      <c r="MIF102" s="1"/>
      <c r="MIG102" s="1"/>
      <c r="MIH102" s="1"/>
      <c r="MII102" s="1"/>
      <c r="MIJ102" s="1"/>
      <c r="MIK102" s="1"/>
      <c r="MIL102" s="1"/>
      <c r="MIM102" s="1"/>
      <c r="MIN102" s="1"/>
      <c r="MIO102" s="1"/>
      <c r="MIP102" s="1"/>
      <c r="MIQ102" s="1"/>
      <c r="MIR102" s="1"/>
      <c r="MIS102" s="1"/>
      <c r="MIT102" s="1"/>
      <c r="MIU102" s="1"/>
      <c r="MIV102" s="1"/>
      <c r="MIW102" s="1"/>
      <c r="MIX102" s="1"/>
      <c r="MIY102" s="1"/>
      <c r="MIZ102" s="1"/>
      <c r="MJA102" s="1"/>
      <c r="MJB102" s="1"/>
      <c r="MJC102" s="1"/>
      <c r="MJD102" s="1"/>
      <c r="MJE102" s="1"/>
      <c r="MJF102" s="1"/>
      <c r="MJG102" s="1"/>
      <c r="MJH102" s="1"/>
      <c r="MJI102" s="1"/>
      <c r="MJJ102" s="1"/>
      <c r="MJK102" s="1"/>
      <c r="MJL102" s="1"/>
      <c r="MJM102" s="1"/>
      <c r="MJN102" s="1"/>
      <c r="MJO102" s="1"/>
      <c r="MJP102" s="1"/>
      <c r="MJQ102" s="1"/>
      <c r="MJR102" s="1"/>
      <c r="MJS102" s="1"/>
      <c r="MJT102" s="1"/>
      <c r="MJU102" s="1"/>
      <c r="MJV102" s="1"/>
      <c r="MJW102" s="1"/>
      <c r="MJX102" s="1"/>
      <c r="MJY102" s="1"/>
      <c r="MJZ102" s="1"/>
      <c r="MKA102" s="1"/>
      <c r="MKB102" s="1"/>
      <c r="MKC102" s="1"/>
      <c r="MKD102" s="1"/>
      <c r="MKE102" s="1"/>
      <c r="MKF102" s="1"/>
      <c r="MKG102" s="1"/>
      <c r="MKH102" s="1"/>
      <c r="MKI102" s="1"/>
      <c r="MKJ102" s="1"/>
      <c r="MKK102" s="1"/>
      <c r="MKL102" s="1"/>
      <c r="MKM102" s="1"/>
      <c r="MKN102" s="1"/>
      <c r="MKO102" s="1"/>
      <c r="MKP102" s="1"/>
      <c r="MKQ102" s="1"/>
      <c r="MKR102" s="1"/>
      <c r="MKS102" s="1"/>
      <c r="MKT102" s="1"/>
      <c r="MKU102" s="1"/>
      <c r="MKV102" s="1"/>
      <c r="MKW102" s="1"/>
      <c r="MKX102" s="1"/>
      <c r="MKY102" s="1"/>
      <c r="MKZ102" s="1"/>
      <c r="MLA102" s="1"/>
      <c r="MLB102" s="1"/>
      <c r="MLC102" s="1"/>
      <c r="MLD102" s="1"/>
      <c r="MLE102" s="1"/>
      <c r="MLF102" s="1"/>
      <c r="MLG102" s="1"/>
      <c r="MLH102" s="1"/>
      <c r="MLI102" s="1"/>
      <c r="MLJ102" s="1"/>
      <c r="MLK102" s="1"/>
      <c r="MLL102" s="1"/>
      <c r="MLM102" s="1"/>
      <c r="MLN102" s="1"/>
      <c r="MLO102" s="1"/>
      <c r="MLP102" s="1"/>
      <c r="MLQ102" s="1"/>
      <c r="MLR102" s="1"/>
      <c r="MLS102" s="1"/>
      <c r="MLT102" s="1"/>
      <c r="MLU102" s="1"/>
      <c r="MLV102" s="1"/>
      <c r="MLW102" s="1"/>
      <c r="MLX102" s="1"/>
      <c r="MLY102" s="1"/>
      <c r="MLZ102" s="1"/>
      <c r="MMA102" s="1"/>
      <c r="MMB102" s="1"/>
      <c r="MMC102" s="1"/>
      <c r="MMD102" s="1"/>
      <c r="MME102" s="1"/>
      <c r="MMF102" s="1"/>
      <c r="MMG102" s="1"/>
      <c r="MMH102" s="1"/>
      <c r="MMI102" s="1"/>
      <c r="MMJ102" s="1"/>
      <c r="MMK102" s="1"/>
      <c r="MML102" s="1"/>
      <c r="MMM102" s="1"/>
      <c r="MMN102" s="1"/>
      <c r="MMO102" s="1"/>
      <c r="MMP102" s="1"/>
      <c r="MMQ102" s="1"/>
      <c r="MMR102" s="1"/>
      <c r="MMS102" s="1"/>
      <c r="MMT102" s="1"/>
      <c r="MMU102" s="1"/>
      <c r="MMV102" s="1"/>
      <c r="MMW102" s="1"/>
      <c r="MMX102" s="1"/>
      <c r="MMY102" s="1"/>
      <c r="MMZ102" s="1"/>
      <c r="MNA102" s="1"/>
      <c r="MNB102" s="1"/>
      <c r="MNC102" s="1"/>
      <c r="MND102" s="1"/>
      <c r="MNE102" s="1"/>
      <c r="MNF102" s="1"/>
      <c r="MNG102" s="1"/>
      <c r="MNH102" s="1"/>
      <c r="MNI102" s="1"/>
      <c r="MNJ102" s="1"/>
      <c r="MNK102" s="1"/>
      <c r="MNL102" s="1"/>
      <c r="MNM102" s="1"/>
      <c r="MNN102" s="1"/>
      <c r="MNO102" s="1"/>
      <c r="MNP102" s="1"/>
      <c r="MNQ102" s="1"/>
      <c r="MNR102" s="1"/>
      <c r="MNS102" s="1"/>
      <c r="MNT102" s="1"/>
      <c r="MNU102" s="1"/>
      <c r="MNV102" s="1"/>
      <c r="MNW102" s="1"/>
      <c r="MNX102" s="1"/>
      <c r="MNY102" s="1"/>
      <c r="MNZ102" s="1"/>
      <c r="MOA102" s="1"/>
      <c r="MOB102" s="1"/>
      <c r="MOC102" s="1"/>
      <c r="MOD102" s="1"/>
      <c r="MOE102" s="1"/>
      <c r="MOF102" s="1"/>
      <c r="MOG102" s="1"/>
      <c r="MOH102" s="1"/>
      <c r="MOI102" s="1"/>
      <c r="MOJ102" s="1"/>
      <c r="MOK102" s="1"/>
      <c r="MOL102" s="1"/>
      <c r="MOM102" s="1"/>
      <c r="MON102" s="1"/>
      <c r="MOO102" s="1"/>
      <c r="MOP102" s="1"/>
      <c r="MOQ102" s="1"/>
      <c r="MOR102" s="1"/>
      <c r="MOS102" s="1"/>
      <c r="MOT102" s="1"/>
      <c r="MOU102" s="1"/>
      <c r="MOV102" s="1"/>
      <c r="MOW102" s="1"/>
      <c r="MOX102" s="1"/>
      <c r="MOY102" s="1"/>
      <c r="MOZ102" s="1"/>
      <c r="MPA102" s="1"/>
      <c r="MPB102" s="1"/>
      <c r="MPC102" s="1"/>
      <c r="MPD102" s="1"/>
      <c r="MPE102" s="1"/>
      <c r="MPF102" s="1"/>
      <c r="MPG102" s="1"/>
      <c r="MPH102" s="1"/>
      <c r="MPI102" s="1"/>
      <c r="MPJ102" s="1"/>
      <c r="MPK102" s="1"/>
      <c r="MPL102" s="1"/>
      <c r="MPM102" s="1"/>
      <c r="MPN102" s="1"/>
      <c r="MPO102" s="1"/>
      <c r="MPP102" s="1"/>
      <c r="MPQ102" s="1"/>
      <c r="MPR102" s="1"/>
      <c r="MPS102" s="1"/>
      <c r="MPT102" s="1"/>
      <c r="MPU102" s="1"/>
      <c r="MPV102" s="1"/>
      <c r="MPW102" s="1"/>
      <c r="MPX102" s="1"/>
      <c r="MPY102" s="1"/>
      <c r="MPZ102" s="1"/>
      <c r="MQA102" s="1"/>
      <c r="MQB102" s="1"/>
      <c r="MQC102" s="1"/>
      <c r="MQD102" s="1"/>
      <c r="MQE102" s="1"/>
      <c r="MQF102" s="1"/>
      <c r="MQG102" s="1"/>
      <c r="MQH102" s="1"/>
      <c r="MQI102" s="1"/>
      <c r="MQJ102" s="1"/>
      <c r="MQK102" s="1"/>
      <c r="MQL102" s="1"/>
      <c r="MQM102" s="1"/>
      <c r="MQN102" s="1"/>
      <c r="MQO102" s="1"/>
      <c r="MQP102" s="1"/>
      <c r="MQQ102" s="1"/>
      <c r="MQR102" s="1"/>
      <c r="MQS102" s="1"/>
      <c r="MQT102" s="1"/>
      <c r="MQU102" s="1"/>
      <c r="MQV102" s="1"/>
      <c r="MQW102" s="1"/>
      <c r="MQX102" s="1"/>
      <c r="MQY102" s="1"/>
      <c r="MQZ102" s="1"/>
      <c r="MRA102" s="1"/>
      <c r="MRB102" s="1"/>
      <c r="MRC102" s="1"/>
      <c r="MRD102" s="1"/>
      <c r="MRE102" s="1"/>
      <c r="MRF102" s="1"/>
      <c r="MRG102" s="1"/>
      <c r="MRH102" s="1"/>
      <c r="MRI102" s="1"/>
      <c r="MRJ102" s="1"/>
      <c r="MRK102" s="1"/>
      <c r="MRL102" s="1"/>
      <c r="MRM102" s="1"/>
      <c r="MRN102" s="1"/>
      <c r="MRO102" s="1"/>
      <c r="MRP102" s="1"/>
      <c r="MRQ102" s="1"/>
      <c r="MRR102" s="1"/>
      <c r="MRS102" s="1"/>
      <c r="MRT102" s="1"/>
      <c r="MRU102" s="1"/>
      <c r="MRV102" s="1"/>
      <c r="MRW102" s="1"/>
      <c r="MRX102" s="1"/>
      <c r="MRY102" s="1"/>
      <c r="MRZ102" s="1"/>
      <c r="MSA102" s="1"/>
      <c r="MSB102" s="1"/>
      <c r="MSC102" s="1"/>
      <c r="MSD102" s="1"/>
      <c r="MSE102" s="1"/>
      <c r="MSF102" s="1"/>
      <c r="MSG102" s="1"/>
      <c r="MSH102" s="1"/>
      <c r="MSI102" s="1"/>
      <c r="MSJ102" s="1"/>
      <c r="MSK102" s="1"/>
      <c r="MSL102" s="1"/>
      <c r="MSM102" s="1"/>
      <c r="MSN102" s="1"/>
      <c r="MSO102" s="1"/>
      <c r="MSP102" s="1"/>
      <c r="MSQ102" s="1"/>
      <c r="MSR102" s="1"/>
      <c r="MSS102" s="1"/>
      <c r="MST102" s="1"/>
      <c r="MSU102" s="1"/>
      <c r="MSV102" s="1"/>
      <c r="MSW102" s="1"/>
      <c r="MSX102" s="1"/>
      <c r="MSY102" s="1"/>
      <c r="MSZ102" s="1"/>
      <c r="MTA102" s="1"/>
      <c r="MTB102" s="1"/>
      <c r="MTC102" s="1"/>
      <c r="MTD102" s="1"/>
      <c r="MTE102" s="1"/>
      <c r="MTF102" s="1"/>
      <c r="MTG102" s="1"/>
      <c r="MTH102" s="1"/>
      <c r="MTI102" s="1"/>
      <c r="MTJ102" s="1"/>
      <c r="MTK102" s="1"/>
      <c r="MTL102" s="1"/>
      <c r="MTM102" s="1"/>
      <c r="MTN102" s="1"/>
      <c r="MTO102" s="1"/>
      <c r="MTP102" s="1"/>
      <c r="MTQ102" s="1"/>
      <c r="MTR102" s="1"/>
      <c r="MTS102" s="1"/>
      <c r="MTT102" s="1"/>
      <c r="MTU102" s="1"/>
      <c r="MTV102" s="1"/>
      <c r="MTW102" s="1"/>
      <c r="MTX102" s="1"/>
      <c r="MTY102" s="1"/>
      <c r="MTZ102" s="1"/>
      <c r="MUA102" s="1"/>
      <c r="MUB102" s="1"/>
      <c r="MUC102" s="1"/>
      <c r="MUD102" s="1"/>
      <c r="MUE102" s="1"/>
      <c r="MUF102" s="1"/>
      <c r="MUG102" s="1"/>
      <c r="MUH102" s="1"/>
      <c r="MUI102" s="1"/>
      <c r="MUJ102" s="1"/>
      <c r="MUK102" s="1"/>
      <c r="MUL102" s="1"/>
      <c r="MUM102" s="1"/>
      <c r="MUN102" s="1"/>
      <c r="MUO102" s="1"/>
      <c r="MUP102" s="1"/>
      <c r="MUQ102" s="1"/>
      <c r="MUR102" s="1"/>
      <c r="MUS102" s="1"/>
      <c r="MUT102" s="1"/>
      <c r="MUU102" s="1"/>
      <c r="MUV102" s="1"/>
      <c r="MUW102" s="1"/>
      <c r="MUX102" s="1"/>
      <c r="MUY102" s="1"/>
      <c r="MUZ102" s="1"/>
      <c r="MVA102" s="1"/>
      <c r="MVB102" s="1"/>
      <c r="MVC102" s="1"/>
      <c r="MVD102" s="1"/>
      <c r="MVE102" s="1"/>
      <c r="MVF102" s="1"/>
      <c r="MVG102" s="1"/>
      <c r="MVH102" s="1"/>
      <c r="MVI102" s="1"/>
      <c r="MVJ102" s="1"/>
      <c r="MVK102" s="1"/>
      <c r="MVL102" s="1"/>
      <c r="MVM102" s="1"/>
      <c r="MVN102" s="1"/>
      <c r="MVO102" s="1"/>
      <c r="MVP102" s="1"/>
      <c r="MVQ102" s="1"/>
      <c r="MVR102" s="1"/>
      <c r="MVS102" s="1"/>
      <c r="MVT102" s="1"/>
      <c r="MVU102" s="1"/>
      <c r="MVV102" s="1"/>
      <c r="MVW102" s="1"/>
      <c r="MVX102" s="1"/>
      <c r="MVY102" s="1"/>
      <c r="MVZ102" s="1"/>
      <c r="MWA102" s="1"/>
      <c r="MWB102" s="1"/>
      <c r="MWC102" s="1"/>
      <c r="MWD102" s="1"/>
      <c r="MWE102" s="1"/>
      <c r="MWF102" s="1"/>
      <c r="MWG102" s="1"/>
      <c r="MWH102" s="1"/>
      <c r="MWI102" s="1"/>
      <c r="MWJ102" s="1"/>
      <c r="MWK102" s="1"/>
      <c r="MWL102" s="1"/>
      <c r="MWM102" s="1"/>
      <c r="MWN102" s="1"/>
      <c r="MWO102" s="1"/>
      <c r="MWP102" s="1"/>
      <c r="MWQ102" s="1"/>
      <c r="MWR102" s="1"/>
      <c r="MWS102" s="1"/>
      <c r="MWT102" s="1"/>
      <c r="MWU102" s="1"/>
      <c r="MWV102" s="1"/>
      <c r="MWW102" s="1"/>
      <c r="MWX102" s="1"/>
      <c r="MWY102" s="1"/>
      <c r="MWZ102" s="1"/>
      <c r="MXA102" s="1"/>
      <c r="MXB102" s="1"/>
      <c r="MXC102" s="1"/>
      <c r="MXD102" s="1"/>
      <c r="MXE102" s="1"/>
      <c r="MXF102" s="1"/>
      <c r="MXG102" s="1"/>
      <c r="MXH102" s="1"/>
      <c r="MXI102" s="1"/>
      <c r="MXJ102" s="1"/>
      <c r="MXK102" s="1"/>
      <c r="MXL102" s="1"/>
      <c r="MXM102" s="1"/>
      <c r="MXN102" s="1"/>
      <c r="MXO102" s="1"/>
      <c r="MXP102" s="1"/>
      <c r="MXQ102" s="1"/>
      <c r="MXR102" s="1"/>
      <c r="MXS102" s="1"/>
      <c r="MXT102" s="1"/>
      <c r="MXU102" s="1"/>
      <c r="MXV102" s="1"/>
      <c r="MXW102" s="1"/>
      <c r="MXX102" s="1"/>
      <c r="MXY102" s="1"/>
      <c r="MXZ102" s="1"/>
      <c r="MYA102" s="1"/>
      <c r="MYB102" s="1"/>
      <c r="MYC102" s="1"/>
      <c r="MYD102" s="1"/>
      <c r="MYE102" s="1"/>
      <c r="MYF102" s="1"/>
      <c r="MYG102" s="1"/>
      <c r="MYH102" s="1"/>
      <c r="MYI102" s="1"/>
      <c r="MYJ102" s="1"/>
      <c r="MYK102" s="1"/>
      <c r="MYL102" s="1"/>
      <c r="MYM102" s="1"/>
      <c r="MYN102" s="1"/>
      <c r="MYO102" s="1"/>
      <c r="MYP102" s="1"/>
      <c r="MYQ102" s="1"/>
      <c r="MYR102" s="1"/>
      <c r="MYS102" s="1"/>
      <c r="MYT102" s="1"/>
      <c r="MYU102" s="1"/>
      <c r="MYV102" s="1"/>
      <c r="MYW102" s="1"/>
      <c r="MYX102" s="1"/>
      <c r="MYY102" s="1"/>
      <c r="MYZ102" s="1"/>
      <c r="MZA102" s="1"/>
      <c r="MZB102" s="1"/>
      <c r="MZC102" s="1"/>
      <c r="MZD102" s="1"/>
      <c r="MZE102" s="1"/>
      <c r="MZF102" s="1"/>
      <c r="MZG102" s="1"/>
      <c r="MZH102" s="1"/>
      <c r="MZI102" s="1"/>
      <c r="MZJ102" s="1"/>
      <c r="MZK102" s="1"/>
      <c r="MZL102" s="1"/>
      <c r="MZM102" s="1"/>
      <c r="MZN102" s="1"/>
      <c r="MZO102" s="1"/>
      <c r="MZP102" s="1"/>
      <c r="MZQ102" s="1"/>
      <c r="MZR102" s="1"/>
      <c r="MZS102" s="1"/>
      <c r="MZT102" s="1"/>
      <c r="MZU102" s="1"/>
      <c r="MZV102" s="1"/>
      <c r="MZW102" s="1"/>
      <c r="MZX102" s="1"/>
      <c r="MZY102" s="1"/>
      <c r="MZZ102" s="1"/>
      <c r="NAA102" s="1"/>
      <c r="NAB102" s="1"/>
      <c r="NAC102" s="1"/>
      <c r="NAD102" s="1"/>
      <c r="NAE102" s="1"/>
      <c r="NAF102" s="1"/>
      <c r="NAG102" s="1"/>
      <c r="NAH102" s="1"/>
      <c r="NAI102" s="1"/>
      <c r="NAJ102" s="1"/>
      <c r="NAK102" s="1"/>
      <c r="NAL102" s="1"/>
      <c r="NAM102" s="1"/>
      <c r="NAN102" s="1"/>
      <c r="NAO102" s="1"/>
      <c r="NAP102" s="1"/>
      <c r="NAQ102" s="1"/>
      <c r="NAR102" s="1"/>
      <c r="NAS102" s="1"/>
      <c r="NAT102" s="1"/>
      <c r="NAU102" s="1"/>
      <c r="NAV102" s="1"/>
      <c r="NAW102" s="1"/>
      <c r="NAX102" s="1"/>
      <c r="NAY102" s="1"/>
      <c r="NAZ102" s="1"/>
      <c r="NBA102" s="1"/>
      <c r="NBB102" s="1"/>
      <c r="NBC102" s="1"/>
      <c r="NBD102" s="1"/>
      <c r="NBE102" s="1"/>
      <c r="NBF102" s="1"/>
      <c r="NBG102" s="1"/>
      <c r="NBH102" s="1"/>
      <c r="NBI102" s="1"/>
      <c r="NBJ102" s="1"/>
      <c r="NBK102" s="1"/>
      <c r="NBL102" s="1"/>
      <c r="NBM102" s="1"/>
      <c r="NBN102" s="1"/>
      <c r="NBO102" s="1"/>
      <c r="NBP102" s="1"/>
      <c r="NBQ102" s="1"/>
      <c r="NBR102" s="1"/>
      <c r="NBS102" s="1"/>
      <c r="NBT102" s="1"/>
      <c r="NBU102" s="1"/>
      <c r="NBV102" s="1"/>
      <c r="NBW102" s="1"/>
      <c r="NBX102" s="1"/>
      <c r="NBY102" s="1"/>
      <c r="NBZ102" s="1"/>
      <c r="NCA102" s="1"/>
      <c r="NCB102" s="1"/>
      <c r="NCC102" s="1"/>
      <c r="NCD102" s="1"/>
      <c r="NCE102" s="1"/>
      <c r="NCF102" s="1"/>
      <c r="NCG102" s="1"/>
      <c r="NCH102" s="1"/>
      <c r="NCI102" s="1"/>
      <c r="NCJ102" s="1"/>
      <c r="NCK102" s="1"/>
      <c r="NCL102" s="1"/>
      <c r="NCM102" s="1"/>
      <c r="NCN102" s="1"/>
      <c r="NCO102" s="1"/>
      <c r="NCP102" s="1"/>
      <c r="NCQ102" s="1"/>
      <c r="NCR102" s="1"/>
      <c r="NCS102" s="1"/>
      <c r="NCT102" s="1"/>
      <c r="NCU102" s="1"/>
      <c r="NCV102" s="1"/>
      <c r="NCW102" s="1"/>
      <c r="NCX102" s="1"/>
      <c r="NCY102" s="1"/>
      <c r="NCZ102" s="1"/>
      <c r="NDA102" s="1"/>
      <c r="NDB102" s="1"/>
      <c r="NDC102" s="1"/>
      <c r="NDD102" s="1"/>
      <c r="NDE102" s="1"/>
      <c r="NDF102" s="1"/>
      <c r="NDG102" s="1"/>
      <c r="NDH102" s="1"/>
      <c r="NDI102" s="1"/>
      <c r="NDJ102" s="1"/>
      <c r="NDK102" s="1"/>
      <c r="NDL102" s="1"/>
      <c r="NDM102" s="1"/>
      <c r="NDN102" s="1"/>
      <c r="NDO102" s="1"/>
      <c r="NDP102" s="1"/>
      <c r="NDQ102" s="1"/>
      <c r="NDR102" s="1"/>
      <c r="NDS102" s="1"/>
      <c r="NDT102" s="1"/>
      <c r="NDU102" s="1"/>
      <c r="NDV102" s="1"/>
      <c r="NDW102" s="1"/>
      <c r="NDX102" s="1"/>
      <c r="NDY102" s="1"/>
      <c r="NDZ102" s="1"/>
      <c r="NEA102" s="1"/>
      <c r="NEB102" s="1"/>
      <c r="NEC102" s="1"/>
      <c r="NED102" s="1"/>
      <c r="NEE102" s="1"/>
      <c r="NEF102" s="1"/>
      <c r="NEG102" s="1"/>
      <c r="NEH102" s="1"/>
      <c r="NEI102" s="1"/>
      <c r="NEJ102" s="1"/>
      <c r="NEK102" s="1"/>
      <c r="NEL102" s="1"/>
      <c r="NEM102" s="1"/>
      <c r="NEN102" s="1"/>
      <c r="NEO102" s="1"/>
      <c r="NEP102" s="1"/>
      <c r="NEQ102" s="1"/>
      <c r="NER102" s="1"/>
      <c r="NES102" s="1"/>
      <c r="NET102" s="1"/>
      <c r="NEU102" s="1"/>
      <c r="NEV102" s="1"/>
      <c r="NEW102" s="1"/>
      <c r="NEX102" s="1"/>
      <c r="NEY102" s="1"/>
      <c r="NEZ102" s="1"/>
      <c r="NFA102" s="1"/>
      <c r="NFB102" s="1"/>
      <c r="NFC102" s="1"/>
      <c r="NFD102" s="1"/>
      <c r="NFE102" s="1"/>
      <c r="NFF102" s="1"/>
      <c r="NFG102" s="1"/>
      <c r="NFH102" s="1"/>
      <c r="NFI102" s="1"/>
      <c r="NFJ102" s="1"/>
      <c r="NFK102" s="1"/>
      <c r="NFL102" s="1"/>
      <c r="NFM102" s="1"/>
      <c r="NFN102" s="1"/>
      <c r="NFO102" s="1"/>
      <c r="NFP102" s="1"/>
      <c r="NFQ102" s="1"/>
      <c r="NFR102" s="1"/>
      <c r="NFS102" s="1"/>
      <c r="NFT102" s="1"/>
      <c r="NFU102" s="1"/>
      <c r="NFV102" s="1"/>
      <c r="NFW102" s="1"/>
      <c r="NFX102" s="1"/>
      <c r="NFY102" s="1"/>
      <c r="NFZ102" s="1"/>
      <c r="NGA102" s="1"/>
      <c r="NGB102" s="1"/>
      <c r="NGC102" s="1"/>
      <c r="NGD102" s="1"/>
      <c r="NGE102" s="1"/>
      <c r="NGF102" s="1"/>
      <c r="NGG102" s="1"/>
      <c r="NGH102" s="1"/>
      <c r="NGI102" s="1"/>
      <c r="NGJ102" s="1"/>
      <c r="NGK102" s="1"/>
      <c r="NGL102" s="1"/>
      <c r="NGM102" s="1"/>
      <c r="NGN102" s="1"/>
      <c r="NGO102" s="1"/>
      <c r="NGP102" s="1"/>
      <c r="NGQ102" s="1"/>
      <c r="NGR102" s="1"/>
      <c r="NGS102" s="1"/>
      <c r="NGT102" s="1"/>
      <c r="NGU102" s="1"/>
      <c r="NGV102" s="1"/>
      <c r="NGW102" s="1"/>
      <c r="NGX102" s="1"/>
      <c r="NGY102" s="1"/>
      <c r="NGZ102" s="1"/>
      <c r="NHA102" s="1"/>
      <c r="NHB102" s="1"/>
      <c r="NHC102" s="1"/>
      <c r="NHD102" s="1"/>
      <c r="NHE102" s="1"/>
      <c r="NHF102" s="1"/>
      <c r="NHG102" s="1"/>
      <c r="NHH102" s="1"/>
      <c r="NHI102" s="1"/>
      <c r="NHJ102" s="1"/>
      <c r="NHK102" s="1"/>
      <c r="NHL102" s="1"/>
      <c r="NHM102" s="1"/>
      <c r="NHN102" s="1"/>
      <c r="NHO102" s="1"/>
      <c r="NHP102" s="1"/>
      <c r="NHQ102" s="1"/>
      <c r="NHR102" s="1"/>
      <c r="NHS102" s="1"/>
      <c r="NHT102" s="1"/>
      <c r="NHU102" s="1"/>
      <c r="NHV102" s="1"/>
      <c r="NHW102" s="1"/>
      <c r="NHX102" s="1"/>
      <c r="NHY102" s="1"/>
      <c r="NHZ102" s="1"/>
      <c r="NIA102" s="1"/>
      <c r="NIB102" s="1"/>
      <c r="NIC102" s="1"/>
      <c r="NID102" s="1"/>
      <c r="NIE102" s="1"/>
      <c r="NIF102" s="1"/>
      <c r="NIG102" s="1"/>
      <c r="NIH102" s="1"/>
      <c r="NII102" s="1"/>
      <c r="NIJ102" s="1"/>
      <c r="NIK102" s="1"/>
      <c r="NIL102" s="1"/>
      <c r="NIM102" s="1"/>
      <c r="NIN102" s="1"/>
      <c r="NIO102" s="1"/>
      <c r="NIP102" s="1"/>
      <c r="NIQ102" s="1"/>
      <c r="NIR102" s="1"/>
      <c r="NIS102" s="1"/>
      <c r="NIT102" s="1"/>
      <c r="NIU102" s="1"/>
      <c r="NIV102" s="1"/>
      <c r="NIW102" s="1"/>
      <c r="NIX102" s="1"/>
      <c r="NIY102" s="1"/>
      <c r="NIZ102" s="1"/>
      <c r="NJA102" s="1"/>
      <c r="NJB102" s="1"/>
      <c r="NJC102" s="1"/>
      <c r="NJD102" s="1"/>
      <c r="NJE102" s="1"/>
      <c r="NJF102" s="1"/>
      <c r="NJG102" s="1"/>
      <c r="NJH102" s="1"/>
      <c r="NJI102" s="1"/>
      <c r="NJJ102" s="1"/>
      <c r="NJK102" s="1"/>
      <c r="NJL102" s="1"/>
      <c r="NJM102" s="1"/>
      <c r="NJN102" s="1"/>
      <c r="NJO102" s="1"/>
      <c r="NJP102" s="1"/>
      <c r="NJQ102" s="1"/>
      <c r="NJR102" s="1"/>
      <c r="NJS102" s="1"/>
      <c r="NJT102" s="1"/>
      <c r="NJU102" s="1"/>
      <c r="NJV102" s="1"/>
      <c r="NJW102" s="1"/>
      <c r="NJX102" s="1"/>
      <c r="NJY102" s="1"/>
      <c r="NJZ102" s="1"/>
      <c r="NKA102" s="1"/>
      <c r="NKB102" s="1"/>
      <c r="NKC102" s="1"/>
      <c r="NKD102" s="1"/>
      <c r="NKE102" s="1"/>
      <c r="NKF102" s="1"/>
      <c r="NKG102" s="1"/>
      <c r="NKH102" s="1"/>
      <c r="NKI102" s="1"/>
      <c r="NKJ102" s="1"/>
      <c r="NKK102" s="1"/>
      <c r="NKL102" s="1"/>
      <c r="NKM102" s="1"/>
      <c r="NKN102" s="1"/>
      <c r="NKO102" s="1"/>
      <c r="NKP102" s="1"/>
      <c r="NKQ102" s="1"/>
      <c r="NKR102" s="1"/>
      <c r="NKS102" s="1"/>
      <c r="NKT102" s="1"/>
      <c r="NKU102" s="1"/>
      <c r="NKV102" s="1"/>
      <c r="NKW102" s="1"/>
      <c r="NKX102" s="1"/>
      <c r="NKY102" s="1"/>
      <c r="NKZ102" s="1"/>
      <c r="NLA102" s="1"/>
      <c r="NLB102" s="1"/>
      <c r="NLC102" s="1"/>
      <c r="NLD102" s="1"/>
      <c r="NLE102" s="1"/>
      <c r="NLF102" s="1"/>
      <c r="NLG102" s="1"/>
      <c r="NLH102" s="1"/>
      <c r="NLI102" s="1"/>
      <c r="NLJ102" s="1"/>
      <c r="NLK102" s="1"/>
      <c r="NLL102" s="1"/>
      <c r="NLM102" s="1"/>
      <c r="NLN102" s="1"/>
      <c r="NLO102" s="1"/>
      <c r="NLP102" s="1"/>
      <c r="NLQ102" s="1"/>
      <c r="NLR102" s="1"/>
      <c r="NLS102" s="1"/>
      <c r="NLT102" s="1"/>
      <c r="NLU102" s="1"/>
      <c r="NLV102" s="1"/>
      <c r="NLW102" s="1"/>
      <c r="NLX102" s="1"/>
      <c r="NLY102" s="1"/>
      <c r="NLZ102" s="1"/>
      <c r="NMA102" s="1"/>
      <c r="NMB102" s="1"/>
      <c r="NMC102" s="1"/>
      <c r="NMD102" s="1"/>
      <c r="NME102" s="1"/>
      <c r="NMF102" s="1"/>
      <c r="NMG102" s="1"/>
      <c r="NMH102" s="1"/>
      <c r="NMI102" s="1"/>
      <c r="NMJ102" s="1"/>
      <c r="NMK102" s="1"/>
      <c r="NML102" s="1"/>
      <c r="NMM102" s="1"/>
      <c r="NMN102" s="1"/>
      <c r="NMO102" s="1"/>
      <c r="NMP102" s="1"/>
      <c r="NMQ102" s="1"/>
      <c r="NMR102" s="1"/>
      <c r="NMS102" s="1"/>
      <c r="NMT102" s="1"/>
      <c r="NMU102" s="1"/>
      <c r="NMV102" s="1"/>
      <c r="NMW102" s="1"/>
      <c r="NMX102" s="1"/>
      <c r="NMY102" s="1"/>
      <c r="NMZ102" s="1"/>
      <c r="NNA102" s="1"/>
      <c r="NNB102" s="1"/>
      <c r="NNC102" s="1"/>
      <c r="NND102" s="1"/>
      <c r="NNE102" s="1"/>
      <c r="NNF102" s="1"/>
      <c r="NNG102" s="1"/>
      <c r="NNH102" s="1"/>
      <c r="NNI102" s="1"/>
      <c r="NNJ102" s="1"/>
      <c r="NNK102" s="1"/>
      <c r="NNL102" s="1"/>
      <c r="NNM102" s="1"/>
      <c r="NNN102" s="1"/>
      <c r="NNO102" s="1"/>
      <c r="NNP102" s="1"/>
      <c r="NNQ102" s="1"/>
      <c r="NNR102" s="1"/>
      <c r="NNS102" s="1"/>
      <c r="NNT102" s="1"/>
      <c r="NNU102" s="1"/>
      <c r="NNV102" s="1"/>
      <c r="NNW102" s="1"/>
      <c r="NNX102" s="1"/>
      <c r="NNY102" s="1"/>
      <c r="NNZ102" s="1"/>
      <c r="NOA102" s="1"/>
      <c r="NOB102" s="1"/>
      <c r="NOC102" s="1"/>
      <c r="NOD102" s="1"/>
      <c r="NOE102" s="1"/>
      <c r="NOF102" s="1"/>
      <c r="NOG102" s="1"/>
      <c r="NOH102" s="1"/>
      <c r="NOI102" s="1"/>
      <c r="NOJ102" s="1"/>
      <c r="NOK102" s="1"/>
      <c r="NOL102" s="1"/>
      <c r="NOM102" s="1"/>
      <c r="NON102" s="1"/>
      <c r="NOO102" s="1"/>
      <c r="NOP102" s="1"/>
      <c r="NOQ102" s="1"/>
      <c r="NOR102" s="1"/>
      <c r="NOS102" s="1"/>
      <c r="NOT102" s="1"/>
      <c r="NOU102" s="1"/>
      <c r="NOV102" s="1"/>
      <c r="NOW102" s="1"/>
      <c r="NOX102" s="1"/>
      <c r="NOY102" s="1"/>
      <c r="NOZ102" s="1"/>
      <c r="NPA102" s="1"/>
      <c r="NPB102" s="1"/>
      <c r="NPC102" s="1"/>
      <c r="NPD102" s="1"/>
      <c r="NPE102" s="1"/>
      <c r="NPF102" s="1"/>
      <c r="NPG102" s="1"/>
      <c r="NPH102" s="1"/>
      <c r="NPI102" s="1"/>
      <c r="NPJ102" s="1"/>
      <c r="NPK102" s="1"/>
      <c r="NPL102" s="1"/>
      <c r="NPM102" s="1"/>
      <c r="NPN102" s="1"/>
      <c r="NPO102" s="1"/>
      <c r="NPP102" s="1"/>
      <c r="NPQ102" s="1"/>
      <c r="NPR102" s="1"/>
      <c r="NPS102" s="1"/>
      <c r="NPT102" s="1"/>
      <c r="NPU102" s="1"/>
      <c r="NPV102" s="1"/>
      <c r="NPW102" s="1"/>
      <c r="NPX102" s="1"/>
      <c r="NPY102" s="1"/>
      <c r="NPZ102" s="1"/>
      <c r="NQA102" s="1"/>
      <c r="NQB102" s="1"/>
      <c r="NQC102" s="1"/>
      <c r="NQD102" s="1"/>
      <c r="NQE102" s="1"/>
      <c r="NQF102" s="1"/>
      <c r="NQG102" s="1"/>
      <c r="NQH102" s="1"/>
      <c r="NQI102" s="1"/>
      <c r="NQJ102" s="1"/>
      <c r="NQK102" s="1"/>
      <c r="NQL102" s="1"/>
      <c r="NQM102" s="1"/>
      <c r="NQN102" s="1"/>
      <c r="NQO102" s="1"/>
      <c r="NQP102" s="1"/>
      <c r="NQQ102" s="1"/>
      <c r="NQR102" s="1"/>
      <c r="NQS102" s="1"/>
      <c r="NQT102" s="1"/>
      <c r="NQU102" s="1"/>
      <c r="NQV102" s="1"/>
      <c r="NQW102" s="1"/>
      <c r="NQX102" s="1"/>
      <c r="NQY102" s="1"/>
      <c r="NQZ102" s="1"/>
      <c r="NRA102" s="1"/>
      <c r="NRB102" s="1"/>
      <c r="NRC102" s="1"/>
      <c r="NRD102" s="1"/>
      <c r="NRE102" s="1"/>
      <c r="NRF102" s="1"/>
      <c r="NRG102" s="1"/>
      <c r="NRH102" s="1"/>
      <c r="NRI102" s="1"/>
      <c r="NRJ102" s="1"/>
      <c r="NRK102" s="1"/>
      <c r="NRL102" s="1"/>
      <c r="NRM102" s="1"/>
      <c r="NRN102" s="1"/>
      <c r="NRO102" s="1"/>
      <c r="NRP102" s="1"/>
      <c r="NRQ102" s="1"/>
      <c r="NRR102" s="1"/>
      <c r="NRS102" s="1"/>
      <c r="NRT102" s="1"/>
      <c r="NRU102" s="1"/>
      <c r="NRV102" s="1"/>
      <c r="NRW102" s="1"/>
      <c r="NRX102" s="1"/>
      <c r="NRY102" s="1"/>
      <c r="NRZ102" s="1"/>
      <c r="NSA102" s="1"/>
      <c r="NSB102" s="1"/>
      <c r="NSC102" s="1"/>
      <c r="NSD102" s="1"/>
      <c r="NSE102" s="1"/>
      <c r="NSF102" s="1"/>
      <c r="NSG102" s="1"/>
      <c r="NSH102" s="1"/>
      <c r="NSI102" s="1"/>
      <c r="NSJ102" s="1"/>
      <c r="NSK102" s="1"/>
      <c r="NSL102" s="1"/>
      <c r="NSM102" s="1"/>
      <c r="NSN102" s="1"/>
      <c r="NSO102" s="1"/>
      <c r="NSP102" s="1"/>
      <c r="NSQ102" s="1"/>
      <c r="NSR102" s="1"/>
      <c r="NSS102" s="1"/>
      <c r="NST102" s="1"/>
      <c r="NSU102" s="1"/>
      <c r="NSV102" s="1"/>
      <c r="NSW102" s="1"/>
      <c r="NSX102" s="1"/>
      <c r="NSY102" s="1"/>
      <c r="NSZ102" s="1"/>
      <c r="NTA102" s="1"/>
      <c r="NTB102" s="1"/>
      <c r="NTC102" s="1"/>
      <c r="NTD102" s="1"/>
      <c r="NTE102" s="1"/>
      <c r="NTF102" s="1"/>
      <c r="NTG102" s="1"/>
      <c r="NTH102" s="1"/>
      <c r="NTI102" s="1"/>
      <c r="NTJ102" s="1"/>
      <c r="NTK102" s="1"/>
      <c r="NTL102" s="1"/>
      <c r="NTM102" s="1"/>
      <c r="NTN102" s="1"/>
      <c r="NTO102" s="1"/>
      <c r="NTP102" s="1"/>
      <c r="NTQ102" s="1"/>
      <c r="NTR102" s="1"/>
      <c r="NTS102" s="1"/>
      <c r="NTT102" s="1"/>
      <c r="NTU102" s="1"/>
      <c r="NTV102" s="1"/>
      <c r="NTW102" s="1"/>
      <c r="NTX102" s="1"/>
      <c r="NTY102" s="1"/>
      <c r="NTZ102" s="1"/>
      <c r="NUA102" s="1"/>
      <c r="NUB102" s="1"/>
      <c r="NUC102" s="1"/>
      <c r="NUD102" s="1"/>
      <c r="NUE102" s="1"/>
      <c r="NUF102" s="1"/>
      <c r="NUG102" s="1"/>
      <c r="NUH102" s="1"/>
      <c r="NUI102" s="1"/>
      <c r="NUJ102" s="1"/>
      <c r="NUK102" s="1"/>
      <c r="NUL102" s="1"/>
      <c r="NUM102" s="1"/>
      <c r="NUN102" s="1"/>
      <c r="NUO102" s="1"/>
      <c r="NUP102" s="1"/>
      <c r="NUQ102" s="1"/>
      <c r="NUR102" s="1"/>
      <c r="NUS102" s="1"/>
      <c r="NUT102" s="1"/>
      <c r="NUU102" s="1"/>
      <c r="NUV102" s="1"/>
      <c r="NUW102" s="1"/>
      <c r="NUX102" s="1"/>
      <c r="NUY102" s="1"/>
      <c r="NUZ102" s="1"/>
      <c r="NVA102" s="1"/>
      <c r="NVB102" s="1"/>
      <c r="NVC102" s="1"/>
      <c r="NVD102" s="1"/>
      <c r="NVE102" s="1"/>
      <c r="NVF102" s="1"/>
      <c r="NVG102" s="1"/>
      <c r="NVH102" s="1"/>
      <c r="NVI102" s="1"/>
      <c r="NVJ102" s="1"/>
      <c r="NVK102" s="1"/>
      <c r="NVL102" s="1"/>
      <c r="NVM102" s="1"/>
      <c r="NVN102" s="1"/>
      <c r="NVO102" s="1"/>
      <c r="NVP102" s="1"/>
      <c r="NVQ102" s="1"/>
      <c r="NVR102" s="1"/>
      <c r="NVS102" s="1"/>
      <c r="NVT102" s="1"/>
      <c r="NVU102" s="1"/>
      <c r="NVV102" s="1"/>
      <c r="NVW102" s="1"/>
      <c r="NVX102" s="1"/>
      <c r="NVY102" s="1"/>
      <c r="NVZ102" s="1"/>
      <c r="NWA102" s="1"/>
      <c r="NWB102" s="1"/>
      <c r="NWC102" s="1"/>
      <c r="NWD102" s="1"/>
      <c r="NWE102" s="1"/>
      <c r="NWF102" s="1"/>
      <c r="NWG102" s="1"/>
      <c r="NWH102" s="1"/>
      <c r="NWI102" s="1"/>
      <c r="NWJ102" s="1"/>
      <c r="NWK102" s="1"/>
      <c r="NWL102" s="1"/>
      <c r="NWM102" s="1"/>
      <c r="NWN102" s="1"/>
      <c r="NWO102" s="1"/>
      <c r="NWP102" s="1"/>
      <c r="NWQ102" s="1"/>
      <c r="NWR102" s="1"/>
      <c r="NWS102" s="1"/>
      <c r="NWT102" s="1"/>
      <c r="NWU102" s="1"/>
      <c r="NWV102" s="1"/>
      <c r="NWW102" s="1"/>
      <c r="NWX102" s="1"/>
      <c r="NWY102" s="1"/>
      <c r="NWZ102" s="1"/>
      <c r="NXA102" s="1"/>
      <c r="NXB102" s="1"/>
      <c r="NXC102" s="1"/>
      <c r="NXD102" s="1"/>
      <c r="NXE102" s="1"/>
      <c r="NXF102" s="1"/>
      <c r="NXG102" s="1"/>
      <c r="NXH102" s="1"/>
      <c r="NXI102" s="1"/>
      <c r="NXJ102" s="1"/>
      <c r="NXK102" s="1"/>
      <c r="NXL102" s="1"/>
      <c r="NXM102" s="1"/>
      <c r="NXN102" s="1"/>
      <c r="NXO102" s="1"/>
      <c r="NXP102" s="1"/>
      <c r="NXQ102" s="1"/>
      <c r="NXR102" s="1"/>
      <c r="NXS102" s="1"/>
      <c r="NXT102" s="1"/>
      <c r="NXU102" s="1"/>
      <c r="NXV102" s="1"/>
      <c r="NXW102" s="1"/>
      <c r="NXX102" s="1"/>
      <c r="NXY102" s="1"/>
      <c r="NXZ102" s="1"/>
      <c r="NYA102" s="1"/>
      <c r="NYB102" s="1"/>
      <c r="NYC102" s="1"/>
      <c r="NYD102" s="1"/>
      <c r="NYE102" s="1"/>
      <c r="NYF102" s="1"/>
      <c r="NYG102" s="1"/>
      <c r="NYH102" s="1"/>
      <c r="NYI102" s="1"/>
      <c r="NYJ102" s="1"/>
      <c r="NYK102" s="1"/>
      <c r="NYL102" s="1"/>
      <c r="NYM102" s="1"/>
      <c r="NYN102" s="1"/>
      <c r="NYO102" s="1"/>
      <c r="NYP102" s="1"/>
      <c r="NYQ102" s="1"/>
      <c r="NYR102" s="1"/>
      <c r="NYS102" s="1"/>
      <c r="NYT102" s="1"/>
      <c r="NYU102" s="1"/>
      <c r="NYV102" s="1"/>
      <c r="NYW102" s="1"/>
      <c r="NYX102" s="1"/>
      <c r="NYY102" s="1"/>
      <c r="NYZ102" s="1"/>
      <c r="NZA102" s="1"/>
      <c r="NZB102" s="1"/>
      <c r="NZC102" s="1"/>
      <c r="NZD102" s="1"/>
      <c r="NZE102" s="1"/>
      <c r="NZF102" s="1"/>
      <c r="NZG102" s="1"/>
      <c r="NZH102" s="1"/>
      <c r="NZI102" s="1"/>
      <c r="NZJ102" s="1"/>
      <c r="NZK102" s="1"/>
      <c r="NZL102" s="1"/>
      <c r="NZM102" s="1"/>
      <c r="NZN102" s="1"/>
      <c r="NZO102" s="1"/>
      <c r="NZP102" s="1"/>
      <c r="NZQ102" s="1"/>
      <c r="NZR102" s="1"/>
      <c r="NZS102" s="1"/>
      <c r="NZT102" s="1"/>
      <c r="NZU102" s="1"/>
      <c r="NZV102" s="1"/>
      <c r="NZW102" s="1"/>
      <c r="NZX102" s="1"/>
      <c r="NZY102" s="1"/>
      <c r="NZZ102" s="1"/>
      <c r="OAA102" s="1"/>
      <c r="OAB102" s="1"/>
      <c r="OAC102" s="1"/>
      <c r="OAD102" s="1"/>
      <c r="OAE102" s="1"/>
      <c r="OAF102" s="1"/>
      <c r="OAG102" s="1"/>
      <c r="OAH102" s="1"/>
      <c r="OAI102" s="1"/>
      <c r="OAJ102" s="1"/>
      <c r="OAK102" s="1"/>
      <c r="OAL102" s="1"/>
      <c r="OAM102" s="1"/>
      <c r="OAN102" s="1"/>
      <c r="OAO102" s="1"/>
      <c r="OAP102" s="1"/>
      <c r="OAQ102" s="1"/>
      <c r="OAR102" s="1"/>
      <c r="OAS102" s="1"/>
      <c r="OAT102" s="1"/>
      <c r="OAU102" s="1"/>
      <c r="OAV102" s="1"/>
      <c r="OAW102" s="1"/>
      <c r="OAX102" s="1"/>
      <c r="OAY102" s="1"/>
      <c r="OAZ102" s="1"/>
      <c r="OBA102" s="1"/>
      <c r="OBB102" s="1"/>
      <c r="OBC102" s="1"/>
      <c r="OBD102" s="1"/>
      <c r="OBE102" s="1"/>
      <c r="OBF102" s="1"/>
      <c r="OBG102" s="1"/>
      <c r="OBH102" s="1"/>
      <c r="OBI102" s="1"/>
      <c r="OBJ102" s="1"/>
      <c r="OBK102" s="1"/>
      <c r="OBL102" s="1"/>
      <c r="OBM102" s="1"/>
      <c r="OBN102" s="1"/>
      <c r="OBO102" s="1"/>
      <c r="OBP102" s="1"/>
      <c r="OBQ102" s="1"/>
      <c r="OBR102" s="1"/>
      <c r="OBS102" s="1"/>
      <c r="OBT102" s="1"/>
      <c r="OBU102" s="1"/>
      <c r="OBV102" s="1"/>
      <c r="OBW102" s="1"/>
      <c r="OBX102" s="1"/>
      <c r="OBY102" s="1"/>
      <c r="OBZ102" s="1"/>
      <c r="OCA102" s="1"/>
      <c r="OCB102" s="1"/>
      <c r="OCC102" s="1"/>
      <c r="OCD102" s="1"/>
      <c r="OCE102" s="1"/>
      <c r="OCF102" s="1"/>
      <c r="OCG102" s="1"/>
      <c r="OCH102" s="1"/>
      <c r="OCI102" s="1"/>
      <c r="OCJ102" s="1"/>
      <c r="OCK102" s="1"/>
      <c r="OCL102" s="1"/>
      <c r="OCM102" s="1"/>
      <c r="OCN102" s="1"/>
      <c r="OCO102" s="1"/>
      <c r="OCP102" s="1"/>
      <c r="OCQ102" s="1"/>
      <c r="OCR102" s="1"/>
      <c r="OCS102" s="1"/>
      <c r="OCT102" s="1"/>
      <c r="OCU102" s="1"/>
      <c r="OCV102" s="1"/>
      <c r="OCW102" s="1"/>
      <c r="OCX102" s="1"/>
      <c r="OCY102" s="1"/>
      <c r="OCZ102" s="1"/>
      <c r="ODA102" s="1"/>
      <c r="ODB102" s="1"/>
      <c r="ODC102" s="1"/>
      <c r="ODD102" s="1"/>
      <c r="ODE102" s="1"/>
      <c r="ODF102" s="1"/>
      <c r="ODG102" s="1"/>
      <c r="ODH102" s="1"/>
      <c r="ODI102" s="1"/>
      <c r="ODJ102" s="1"/>
      <c r="ODK102" s="1"/>
      <c r="ODL102" s="1"/>
      <c r="ODM102" s="1"/>
      <c r="ODN102" s="1"/>
      <c r="ODO102" s="1"/>
      <c r="ODP102" s="1"/>
      <c r="ODQ102" s="1"/>
      <c r="ODR102" s="1"/>
      <c r="ODS102" s="1"/>
      <c r="ODT102" s="1"/>
      <c r="ODU102" s="1"/>
      <c r="ODV102" s="1"/>
      <c r="ODW102" s="1"/>
      <c r="ODX102" s="1"/>
      <c r="ODY102" s="1"/>
      <c r="ODZ102" s="1"/>
      <c r="OEA102" s="1"/>
      <c r="OEB102" s="1"/>
      <c r="OEC102" s="1"/>
      <c r="OED102" s="1"/>
      <c r="OEE102" s="1"/>
      <c r="OEF102" s="1"/>
      <c r="OEG102" s="1"/>
      <c r="OEH102" s="1"/>
      <c r="OEI102" s="1"/>
      <c r="OEJ102" s="1"/>
      <c r="OEK102" s="1"/>
      <c r="OEL102" s="1"/>
      <c r="OEM102" s="1"/>
      <c r="OEN102" s="1"/>
      <c r="OEO102" s="1"/>
      <c r="OEP102" s="1"/>
      <c r="OEQ102" s="1"/>
      <c r="OER102" s="1"/>
      <c r="OES102" s="1"/>
      <c r="OET102" s="1"/>
      <c r="OEU102" s="1"/>
      <c r="OEV102" s="1"/>
      <c r="OEW102" s="1"/>
      <c r="OEX102" s="1"/>
      <c r="OEY102" s="1"/>
      <c r="OEZ102" s="1"/>
      <c r="OFA102" s="1"/>
      <c r="OFB102" s="1"/>
      <c r="OFC102" s="1"/>
      <c r="OFD102" s="1"/>
      <c r="OFE102" s="1"/>
      <c r="OFF102" s="1"/>
      <c r="OFG102" s="1"/>
      <c r="OFH102" s="1"/>
      <c r="OFI102" s="1"/>
      <c r="OFJ102" s="1"/>
      <c r="OFK102" s="1"/>
      <c r="OFL102" s="1"/>
      <c r="OFM102" s="1"/>
      <c r="OFN102" s="1"/>
      <c r="OFO102" s="1"/>
      <c r="OFP102" s="1"/>
      <c r="OFQ102" s="1"/>
      <c r="OFR102" s="1"/>
      <c r="OFS102" s="1"/>
      <c r="OFT102" s="1"/>
      <c r="OFU102" s="1"/>
      <c r="OFV102" s="1"/>
      <c r="OFW102" s="1"/>
      <c r="OFX102" s="1"/>
      <c r="OFY102" s="1"/>
      <c r="OFZ102" s="1"/>
      <c r="OGA102" s="1"/>
      <c r="OGB102" s="1"/>
      <c r="OGC102" s="1"/>
      <c r="OGD102" s="1"/>
      <c r="OGE102" s="1"/>
      <c r="OGF102" s="1"/>
      <c r="OGG102" s="1"/>
      <c r="OGH102" s="1"/>
      <c r="OGI102" s="1"/>
      <c r="OGJ102" s="1"/>
      <c r="OGK102" s="1"/>
      <c r="OGL102" s="1"/>
      <c r="OGM102" s="1"/>
      <c r="OGN102" s="1"/>
      <c r="OGO102" s="1"/>
      <c r="OGP102" s="1"/>
      <c r="OGQ102" s="1"/>
      <c r="OGR102" s="1"/>
      <c r="OGS102" s="1"/>
      <c r="OGT102" s="1"/>
      <c r="OGU102" s="1"/>
      <c r="OGV102" s="1"/>
      <c r="OGW102" s="1"/>
      <c r="OGX102" s="1"/>
      <c r="OGY102" s="1"/>
      <c r="OGZ102" s="1"/>
      <c r="OHA102" s="1"/>
      <c r="OHB102" s="1"/>
      <c r="OHC102" s="1"/>
      <c r="OHD102" s="1"/>
      <c r="OHE102" s="1"/>
      <c r="OHF102" s="1"/>
      <c r="OHG102" s="1"/>
      <c r="OHH102" s="1"/>
      <c r="OHI102" s="1"/>
      <c r="OHJ102" s="1"/>
      <c r="OHK102" s="1"/>
      <c r="OHL102" s="1"/>
      <c r="OHM102" s="1"/>
      <c r="OHN102" s="1"/>
      <c r="OHO102" s="1"/>
      <c r="OHP102" s="1"/>
      <c r="OHQ102" s="1"/>
      <c r="OHR102" s="1"/>
      <c r="OHS102" s="1"/>
      <c r="OHT102" s="1"/>
      <c r="OHU102" s="1"/>
      <c r="OHV102" s="1"/>
      <c r="OHW102" s="1"/>
      <c r="OHX102" s="1"/>
      <c r="OHY102" s="1"/>
      <c r="OHZ102" s="1"/>
      <c r="OIA102" s="1"/>
      <c r="OIB102" s="1"/>
      <c r="OIC102" s="1"/>
      <c r="OID102" s="1"/>
      <c r="OIE102" s="1"/>
      <c r="OIF102" s="1"/>
      <c r="OIG102" s="1"/>
      <c r="OIH102" s="1"/>
      <c r="OII102" s="1"/>
      <c r="OIJ102" s="1"/>
      <c r="OIK102" s="1"/>
      <c r="OIL102" s="1"/>
      <c r="OIM102" s="1"/>
      <c r="OIN102" s="1"/>
      <c r="OIO102" s="1"/>
      <c r="OIP102" s="1"/>
      <c r="OIQ102" s="1"/>
      <c r="OIR102" s="1"/>
      <c r="OIS102" s="1"/>
      <c r="OIT102" s="1"/>
      <c r="OIU102" s="1"/>
      <c r="OIV102" s="1"/>
      <c r="OIW102" s="1"/>
      <c r="OIX102" s="1"/>
      <c r="OIY102" s="1"/>
      <c r="OIZ102" s="1"/>
      <c r="OJA102" s="1"/>
      <c r="OJB102" s="1"/>
      <c r="OJC102" s="1"/>
      <c r="OJD102" s="1"/>
      <c r="OJE102" s="1"/>
      <c r="OJF102" s="1"/>
      <c r="OJG102" s="1"/>
      <c r="OJH102" s="1"/>
      <c r="OJI102" s="1"/>
      <c r="OJJ102" s="1"/>
      <c r="OJK102" s="1"/>
      <c r="OJL102" s="1"/>
      <c r="OJM102" s="1"/>
      <c r="OJN102" s="1"/>
      <c r="OJO102" s="1"/>
      <c r="OJP102" s="1"/>
      <c r="OJQ102" s="1"/>
      <c r="OJR102" s="1"/>
      <c r="OJS102" s="1"/>
      <c r="OJT102" s="1"/>
      <c r="OJU102" s="1"/>
      <c r="OJV102" s="1"/>
      <c r="OJW102" s="1"/>
      <c r="OJX102" s="1"/>
      <c r="OJY102" s="1"/>
      <c r="OJZ102" s="1"/>
      <c r="OKA102" s="1"/>
      <c r="OKB102" s="1"/>
      <c r="OKC102" s="1"/>
      <c r="OKD102" s="1"/>
      <c r="OKE102" s="1"/>
      <c r="OKF102" s="1"/>
      <c r="OKG102" s="1"/>
      <c r="OKH102" s="1"/>
      <c r="OKI102" s="1"/>
      <c r="OKJ102" s="1"/>
      <c r="OKK102" s="1"/>
      <c r="OKL102" s="1"/>
      <c r="OKM102" s="1"/>
      <c r="OKN102" s="1"/>
      <c r="OKO102" s="1"/>
      <c r="OKP102" s="1"/>
      <c r="OKQ102" s="1"/>
      <c r="OKR102" s="1"/>
      <c r="OKS102" s="1"/>
      <c r="OKT102" s="1"/>
      <c r="OKU102" s="1"/>
      <c r="OKV102" s="1"/>
      <c r="OKW102" s="1"/>
      <c r="OKX102" s="1"/>
      <c r="OKY102" s="1"/>
      <c r="OKZ102" s="1"/>
      <c r="OLA102" s="1"/>
      <c r="OLB102" s="1"/>
      <c r="OLC102" s="1"/>
      <c r="OLD102" s="1"/>
      <c r="OLE102" s="1"/>
      <c r="OLF102" s="1"/>
      <c r="OLG102" s="1"/>
      <c r="OLH102" s="1"/>
      <c r="OLI102" s="1"/>
      <c r="OLJ102" s="1"/>
      <c r="OLK102" s="1"/>
      <c r="OLL102" s="1"/>
      <c r="OLM102" s="1"/>
      <c r="OLN102" s="1"/>
      <c r="OLO102" s="1"/>
      <c r="OLP102" s="1"/>
      <c r="OLQ102" s="1"/>
      <c r="OLR102" s="1"/>
      <c r="OLS102" s="1"/>
      <c r="OLT102" s="1"/>
      <c r="OLU102" s="1"/>
      <c r="OLV102" s="1"/>
      <c r="OLW102" s="1"/>
      <c r="OLX102" s="1"/>
      <c r="OLY102" s="1"/>
      <c r="OLZ102" s="1"/>
      <c r="OMA102" s="1"/>
      <c r="OMB102" s="1"/>
      <c r="OMC102" s="1"/>
      <c r="OMD102" s="1"/>
      <c r="OME102" s="1"/>
      <c r="OMF102" s="1"/>
      <c r="OMG102" s="1"/>
      <c r="OMH102" s="1"/>
      <c r="OMI102" s="1"/>
      <c r="OMJ102" s="1"/>
      <c r="OMK102" s="1"/>
      <c r="OML102" s="1"/>
      <c r="OMM102" s="1"/>
      <c r="OMN102" s="1"/>
      <c r="OMO102" s="1"/>
      <c r="OMP102" s="1"/>
      <c r="OMQ102" s="1"/>
      <c r="OMR102" s="1"/>
      <c r="OMS102" s="1"/>
      <c r="OMT102" s="1"/>
      <c r="OMU102" s="1"/>
      <c r="OMV102" s="1"/>
      <c r="OMW102" s="1"/>
      <c r="OMX102" s="1"/>
      <c r="OMY102" s="1"/>
      <c r="OMZ102" s="1"/>
      <c r="ONA102" s="1"/>
      <c r="ONB102" s="1"/>
      <c r="ONC102" s="1"/>
      <c r="OND102" s="1"/>
      <c r="ONE102" s="1"/>
      <c r="ONF102" s="1"/>
      <c r="ONG102" s="1"/>
      <c r="ONH102" s="1"/>
      <c r="ONI102" s="1"/>
      <c r="ONJ102" s="1"/>
      <c r="ONK102" s="1"/>
      <c r="ONL102" s="1"/>
      <c r="ONM102" s="1"/>
      <c r="ONN102" s="1"/>
      <c r="ONO102" s="1"/>
      <c r="ONP102" s="1"/>
      <c r="ONQ102" s="1"/>
      <c r="ONR102" s="1"/>
      <c r="ONS102" s="1"/>
      <c r="ONT102" s="1"/>
      <c r="ONU102" s="1"/>
      <c r="ONV102" s="1"/>
      <c r="ONW102" s="1"/>
      <c r="ONX102" s="1"/>
      <c r="ONY102" s="1"/>
      <c r="ONZ102" s="1"/>
      <c r="OOA102" s="1"/>
      <c r="OOB102" s="1"/>
      <c r="OOC102" s="1"/>
      <c r="OOD102" s="1"/>
      <c r="OOE102" s="1"/>
      <c r="OOF102" s="1"/>
      <c r="OOG102" s="1"/>
      <c r="OOH102" s="1"/>
      <c r="OOI102" s="1"/>
      <c r="OOJ102" s="1"/>
      <c r="OOK102" s="1"/>
      <c r="OOL102" s="1"/>
      <c r="OOM102" s="1"/>
      <c r="OON102" s="1"/>
      <c r="OOO102" s="1"/>
      <c r="OOP102" s="1"/>
      <c r="OOQ102" s="1"/>
      <c r="OOR102" s="1"/>
      <c r="OOS102" s="1"/>
      <c r="OOT102" s="1"/>
      <c r="OOU102" s="1"/>
      <c r="OOV102" s="1"/>
      <c r="OOW102" s="1"/>
      <c r="OOX102" s="1"/>
      <c r="OOY102" s="1"/>
      <c r="OOZ102" s="1"/>
      <c r="OPA102" s="1"/>
      <c r="OPB102" s="1"/>
      <c r="OPC102" s="1"/>
      <c r="OPD102" s="1"/>
      <c r="OPE102" s="1"/>
      <c r="OPF102" s="1"/>
      <c r="OPG102" s="1"/>
      <c r="OPH102" s="1"/>
      <c r="OPI102" s="1"/>
      <c r="OPJ102" s="1"/>
      <c r="OPK102" s="1"/>
      <c r="OPL102" s="1"/>
      <c r="OPM102" s="1"/>
      <c r="OPN102" s="1"/>
      <c r="OPO102" s="1"/>
      <c r="OPP102" s="1"/>
      <c r="OPQ102" s="1"/>
      <c r="OPR102" s="1"/>
      <c r="OPS102" s="1"/>
      <c r="OPT102" s="1"/>
      <c r="OPU102" s="1"/>
      <c r="OPV102" s="1"/>
      <c r="OPW102" s="1"/>
      <c r="OPX102" s="1"/>
      <c r="OPY102" s="1"/>
      <c r="OPZ102" s="1"/>
      <c r="OQA102" s="1"/>
      <c r="OQB102" s="1"/>
      <c r="OQC102" s="1"/>
      <c r="OQD102" s="1"/>
      <c r="OQE102" s="1"/>
      <c r="OQF102" s="1"/>
      <c r="OQG102" s="1"/>
      <c r="OQH102" s="1"/>
      <c r="OQI102" s="1"/>
      <c r="OQJ102" s="1"/>
      <c r="OQK102" s="1"/>
      <c r="OQL102" s="1"/>
      <c r="OQM102" s="1"/>
      <c r="OQN102" s="1"/>
      <c r="OQO102" s="1"/>
      <c r="OQP102" s="1"/>
      <c r="OQQ102" s="1"/>
      <c r="OQR102" s="1"/>
      <c r="OQS102" s="1"/>
      <c r="OQT102" s="1"/>
      <c r="OQU102" s="1"/>
      <c r="OQV102" s="1"/>
      <c r="OQW102" s="1"/>
      <c r="OQX102" s="1"/>
      <c r="OQY102" s="1"/>
      <c r="OQZ102" s="1"/>
      <c r="ORA102" s="1"/>
      <c r="ORB102" s="1"/>
      <c r="ORC102" s="1"/>
      <c r="ORD102" s="1"/>
      <c r="ORE102" s="1"/>
      <c r="ORF102" s="1"/>
      <c r="ORG102" s="1"/>
      <c r="ORH102" s="1"/>
      <c r="ORI102" s="1"/>
      <c r="ORJ102" s="1"/>
      <c r="ORK102" s="1"/>
      <c r="ORL102" s="1"/>
      <c r="ORM102" s="1"/>
      <c r="ORN102" s="1"/>
      <c r="ORO102" s="1"/>
      <c r="ORP102" s="1"/>
      <c r="ORQ102" s="1"/>
      <c r="ORR102" s="1"/>
      <c r="ORS102" s="1"/>
      <c r="ORT102" s="1"/>
      <c r="ORU102" s="1"/>
      <c r="ORV102" s="1"/>
      <c r="ORW102" s="1"/>
      <c r="ORX102" s="1"/>
      <c r="ORY102" s="1"/>
      <c r="ORZ102" s="1"/>
      <c r="OSA102" s="1"/>
      <c r="OSB102" s="1"/>
      <c r="OSC102" s="1"/>
      <c r="OSD102" s="1"/>
      <c r="OSE102" s="1"/>
      <c r="OSF102" s="1"/>
      <c r="OSG102" s="1"/>
      <c r="OSH102" s="1"/>
      <c r="OSI102" s="1"/>
      <c r="OSJ102" s="1"/>
      <c r="OSK102" s="1"/>
      <c r="OSL102" s="1"/>
      <c r="OSM102" s="1"/>
      <c r="OSN102" s="1"/>
      <c r="OSO102" s="1"/>
      <c r="OSP102" s="1"/>
      <c r="OSQ102" s="1"/>
      <c r="OSR102" s="1"/>
      <c r="OSS102" s="1"/>
      <c r="OST102" s="1"/>
      <c r="OSU102" s="1"/>
      <c r="OSV102" s="1"/>
      <c r="OSW102" s="1"/>
      <c r="OSX102" s="1"/>
      <c r="OSY102" s="1"/>
      <c r="OSZ102" s="1"/>
      <c r="OTA102" s="1"/>
      <c r="OTB102" s="1"/>
      <c r="OTC102" s="1"/>
      <c r="OTD102" s="1"/>
      <c r="OTE102" s="1"/>
      <c r="OTF102" s="1"/>
      <c r="OTG102" s="1"/>
      <c r="OTH102" s="1"/>
      <c r="OTI102" s="1"/>
      <c r="OTJ102" s="1"/>
      <c r="OTK102" s="1"/>
      <c r="OTL102" s="1"/>
      <c r="OTM102" s="1"/>
      <c r="OTN102" s="1"/>
      <c r="OTO102" s="1"/>
      <c r="OTP102" s="1"/>
      <c r="OTQ102" s="1"/>
      <c r="OTR102" s="1"/>
      <c r="OTS102" s="1"/>
      <c r="OTT102" s="1"/>
      <c r="OTU102" s="1"/>
      <c r="OTV102" s="1"/>
      <c r="OTW102" s="1"/>
      <c r="OTX102" s="1"/>
      <c r="OTY102" s="1"/>
      <c r="OTZ102" s="1"/>
      <c r="OUA102" s="1"/>
      <c r="OUB102" s="1"/>
      <c r="OUC102" s="1"/>
      <c r="OUD102" s="1"/>
      <c r="OUE102" s="1"/>
      <c r="OUF102" s="1"/>
      <c r="OUG102" s="1"/>
      <c r="OUH102" s="1"/>
      <c r="OUI102" s="1"/>
      <c r="OUJ102" s="1"/>
      <c r="OUK102" s="1"/>
      <c r="OUL102" s="1"/>
      <c r="OUM102" s="1"/>
      <c r="OUN102" s="1"/>
      <c r="OUO102" s="1"/>
      <c r="OUP102" s="1"/>
      <c r="OUQ102" s="1"/>
      <c r="OUR102" s="1"/>
      <c r="OUS102" s="1"/>
      <c r="OUT102" s="1"/>
      <c r="OUU102" s="1"/>
      <c r="OUV102" s="1"/>
      <c r="OUW102" s="1"/>
      <c r="OUX102" s="1"/>
      <c r="OUY102" s="1"/>
      <c r="OUZ102" s="1"/>
      <c r="OVA102" s="1"/>
      <c r="OVB102" s="1"/>
      <c r="OVC102" s="1"/>
      <c r="OVD102" s="1"/>
      <c r="OVE102" s="1"/>
      <c r="OVF102" s="1"/>
      <c r="OVG102" s="1"/>
      <c r="OVH102" s="1"/>
      <c r="OVI102" s="1"/>
      <c r="OVJ102" s="1"/>
      <c r="OVK102" s="1"/>
      <c r="OVL102" s="1"/>
      <c r="OVM102" s="1"/>
      <c r="OVN102" s="1"/>
      <c r="OVO102" s="1"/>
      <c r="OVP102" s="1"/>
      <c r="OVQ102" s="1"/>
      <c r="OVR102" s="1"/>
      <c r="OVS102" s="1"/>
      <c r="OVT102" s="1"/>
      <c r="OVU102" s="1"/>
      <c r="OVV102" s="1"/>
      <c r="OVW102" s="1"/>
      <c r="OVX102" s="1"/>
      <c r="OVY102" s="1"/>
      <c r="OVZ102" s="1"/>
      <c r="OWA102" s="1"/>
      <c r="OWB102" s="1"/>
      <c r="OWC102" s="1"/>
      <c r="OWD102" s="1"/>
      <c r="OWE102" s="1"/>
      <c r="OWF102" s="1"/>
      <c r="OWG102" s="1"/>
      <c r="OWH102" s="1"/>
      <c r="OWI102" s="1"/>
      <c r="OWJ102" s="1"/>
      <c r="OWK102" s="1"/>
      <c r="OWL102" s="1"/>
      <c r="OWM102" s="1"/>
      <c r="OWN102" s="1"/>
      <c r="OWO102" s="1"/>
      <c r="OWP102" s="1"/>
      <c r="OWQ102" s="1"/>
      <c r="OWR102" s="1"/>
      <c r="OWS102" s="1"/>
      <c r="OWT102" s="1"/>
      <c r="OWU102" s="1"/>
      <c r="OWV102" s="1"/>
      <c r="OWW102" s="1"/>
      <c r="OWX102" s="1"/>
      <c r="OWY102" s="1"/>
      <c r="OWZ102" s="1"/>
      <c r="OXA102" s="1"/>
      <c r="OXB102" s="1"/>
      <c r="OXC102" s="1"/>
      <c r="OXD102" s="1"/>
      <c r="OXE102" s="1"/>
      <c r="OXF102" s="1"/>
      <c r="OXG102" s="1"/>
      <c r="OXH102" s="1"/>
      <c r="OXI102" s="1"/>
      <c r="OXJ102" s="1"/>
      <c r="OXK102" s="1"/>
      <c r="OXL102" s="1"/>
      <c r="OXM102" s="1"/>
      <c r="OXN102" s="1"/>
      <c r="OXO102" s="1"/>
      <c r="OXP102" s="1"/>
      <c r="OXQ102" s="1"/>
      <c r="OXR102" s="1"/>
      <c r="OXS102" s="1"/>
      <c r="OXT102" s="1"/>
      <c r="OXU102" s="1"/>
      <c r="OXV102" s="1"/>
      <c r="OXW102" s="1"/>
      <c r="OXX102" s="1"/>
      <c r="OXY102" s="1"/>
      <c r="OXZ102" s="1"/>
      <c r="OYA102" s="1"/>
      <c r="OYB102" s="1"/>
      <c r="OYC102" s="1"/>
      <c r="OYD102" s="1"/>
      <c r="OYE102" s="1"/>
      <c r="OYF102" s="1"/>
      <c r="OYG102" s="1"/>
      <c r="OYH102" s="1"/>
      <c r="OYI102" s="1"/>
      <c r="OYJ102" s="1"/>
      <c r="OYK102" s="1"/>
      <c r="OYL102" s="1"/>
      <c r="OYM102" s="1"/>
      <c r="OYN102" s="1"/>
      <c r="OYO102" s="1"/>
      <c r="OYP102" s="1"/>
      <c r="OYQ102" s="1"/>
      <c r="OYR102" s="1"/>
      <c r="OYS102" s="1"/>
      <c r="OYT102" s="1"/>
      <c r="OYU102" s="1"/>
      <c r="OYV102" s="1"/>
      <c r="OYW102" s="1"/>
      <c r="OYX102" s="1"/>
      <c r="OYY102" s="1"/>
      <c r="OYZ102" s="1"/>
      <c r="OZA102" s="1"/>
      <c r="OZB102" s="1"/>
      <c r="OZC102" s="1"/>
      <c r="OZD102" s="1"/>
      <c r="OZE102" s="1"/>
      <c r="OZF102" s="1"/>
      <c r="OZG102" s="1"/>
      <c r="OZH102" s="1"/>
      <c r="OZI102" s="1"/>
      <c r="OZJ102" s="1"/>
      <c r="OZK102" s="1"/>
      <c r="OZL102" s="1"/>
      <c r="OZM102" s="1"/>
      <c r="OZN102" s="1"/>
      <c r="OZO102" s="1"/>
      <c r="OZP102" s="1"/>
      <c r="OZQ102" s="1"/>
      <c r="OZR102" s="1"/>
      <c r="OZS102" s="1"/>
      <c r="OZT102" s="1"/>
      <c r="OZU102" s="1"/>
      <c r="OZV102" s="1"/>
      <c r="OZW102" s="1"/>
      <c r="OZX102" s="1"/>
      <c r="OZY102" s="1"/>
      <c r="OZZ102" s="1"/>
      <c r="PAA102" s="1"/>
      <c r="PAB102" s="1"/>
      <c r="PAC102" s="1"/>
      <c r="PAD102" s="1"/>
      <c r="PAE102" s="1"/>
      <c r="PAF102" s="1"/>
      <c r="PAG102" s="1"/>
      <c r="PAH102" s="1"/>
      <c r="PAI102" s="1"/>
      <c r="PAJ102" s="1"/>
      <c r="PAK102" s="1"/>
      <c r="PAL102" s="1"/>
      <c r="PAM102" s="1"/>
      <c r="PAN102" s="1"/>
      <c r="PAO102" s="1"/>
      <c r="PAP102" s="1"/>
      <c r="PAQ102" s="1"/>
      <c r="PAR102" s="1"/>
      <c r="PAS102" s="1"/>
      <c r="PAT102" s="1"/>
      <c r="PAU102" s="1"/>
      <c r="PAV102" s="1"/>
      <c r="PAW102" s="1"/>
      <c r="PAX102" s="1"/>
      <c r="PAY102" s="1"/>
      <c r="PAZ102" s="1"/>
      <c r="PBA102" s="1"/>
      <c r="PBB102" s="1"/>
      <c r="PBC102" s="1"/>
      <c r="PBD102" s="1"/>
      <c r="PBE102" s="1"/>
      <c r="PBF102" s="1"/>
      <c r="PBG102" s="1"/>
      <c r="PBH102" s="1"/>
      <c r="PBI102" s="1"/>
      <c r="PBJ102" s="1"/>
      <c r="PBK102" s="1"/>
      <c r="PBL102" s="1"/>
      <c r="PBM102" s="1"/>
      <c r="PBN102" s="1"/>
      <c r="PBO102" s="1"/>
      <c r="PBP102" s="1"/>
      <c r="PBQ102" s="1"/>
      <c r="PBR102" s="1"/>
      <c r="PBS102" s="1"/>
      <c r="PBT102" s="1"/>
      <c r="PBU102" s="1"/>
      <c r="PBV102" s="1"/>
      <c r="PBW102" s="1"/>
      <c r="PBX102" s="1"/>
      <c r="PBY102" s="1"/>
      <c r="PBZ102" s="1"/>
      <c r="PCA102" s="1"/>
      <c r="PCB102" s="1"/>
      <c r="PCC102" s="1"/>
      <c r="PCD102" s="1"/>
      <c r="PCE102" s="1"/>
      <c r="PCF102" s="1"/>
      <c r="PCG102" s="1"/>
      <c r="PCH102" s="1"/>
      <c r="PCI102" s="1"/>
      <c r="PCJ102" s="1"/>
      <c r="PCK102" s="1"/>
      <c r="PCL102" s="1"/>
      <c r="PCM102" s="1"/>
      <c r="PCN102" s="1"/>
      <c r="PCO102" s="1"/>
      <c r="PCP102" s="1"/>
      <c r="PCQ102" s="1"/>
      <c r="PCR102" s="1"/>
      <c r="PCS102" s="1"/>
      <c r="PCT102" s="1"/>
      <c r="PCU102" s="1"/>
      <c r="PCV102" s="1"/>
      <c r="PCW102" s="1"/>
      <c r="PCX102" s="1"/>
      <c r="PCY102" s="1"/>
      <c r="PCZ102" s="1"/>
      <c r="PDA102" s="1"/>
      <c r="PDB102" s="1"/>
      <c r="PDC102" s="1"/>
      <c r="PDD102" s="1"/>
      <c r="PDE102" s="1"/>
      <c r="PDF102" s="1"/>
      <c r="PDG102" s="1"/>
      <c r="PDH102" s="1"/>
      <c r="PDI102" s="1"/>
      <c r="PDJ102" s="1"/>
      <c r="PDK102" s="1"/>
      <c r="PDL102" s="1"/>
      <c r="PDM102" s="1"/>
      <c r="PDN102" s="1"/>
      <c r="PDO102" s="1"/>
      <c r="PDP102" s="1"/>
      <c r="PDQ102" s="1"/>
      <c r="PDR102" s="1"/>
      <c r="PDS102" s="1"/>
      <c r="PDT102" s="1"/>
      <c r="PDU102" s="1"/>
      <c r="PDV102" s="1"/>
      <c r="PDW102" s="1"/>
      <c r="PDX102" s="1"/>
      <c r="PDY102" s="1"/>
      <c r="PDZ102" s="1"/>
      <c r="PEA102" s="1"/>
      <c r="PEB102" s="1"/>
      <c r="PEC102" s="1"/>
      <c r="PED102" s="1"/>
      <c r="PEE102" s="1"/>
      <c r="PEF102" s="1"/>
      <c r="PEG102" s="1"/>
      <c r="PEH102" s="1"/>
      <c r="PEI102" s="1"/>
      <c r="PEJ102" s="1"/>
      <c r="PEK102" s="1"/>
      <c r="PEL102" s="1"/>
      <c r="PEM102" s="1"/>
      <c r="PEN102" s="1"/>
      <c r="PEO102" s="1"/>
      <c r="PEP102" s="1"/>
      <c r="PEQ102" s="1"/>
      <c r="PER102" s="1"/>
      <c r="PES102" s="1"/>
      <c r="PET102" s="1"/>
      <c r="PEU102" s="1"/>
      <c r="PEV102" s="1"/>
      <c r="PEW102" s="1"/>
      <c r="PEX102" s="1"/>
      <c r="PEY102" s="1"/>
      <c r="PEZ102" s="1"/>
      <c r="PFA102" s="1"/>
      <c r="PFB102" s="1"/>
      <c r="PFC102" s="1"/>
      <c r="PFD102" s="1"/>
      <c r="PFE102" s="1"/>
      <c r="PFF102" s="1"/>
      <c r="PFG102" s="1"/>
      <c r="PFH102" s="1"/>
      <c r="PFI102" s="1"/>
      <c r="PFJ102" s="1"/>
      <c r="PFK102" s="1"/>
      <c r="PFL102" s="1"/>
      <c r="PFM102" s="1"/>
      <c r="PFN102" s="1"/>
      <c r="PFO102" s="1"/>
      <c r="PFP102" s="1"/>
      <c r="PFQ102" s="1"/>
      <c r="PFR102" s="1"/>
      <c r="PFS102" s="1"/>
      <c r="PFT102" s="1"/>
      <c r="PFU102" s="1"/>
      <c r="PFV102" s="1"/>
      <c r="PFW102" s="1"/>
      <c r="PFX102" s="1"/>
      <c r="PFY102" s="1"/>
      <c r="PFZ102" s="1"/>
      <c r="PGA102" s="1"/>
      <c r="PGB102" s="1"/>
      <c r="PGC102" s="1"/>
      <c r="PGD102" s="1"/>
      <c r="PGE102" s="1"/>
      <c r="PGF102" s="1"/>
      <c r="PGG102" s="1"/>
      <c r="PGH102" s="1"/>
      <c r="PGI102" s="1"/>
      <c r="PGJ102" s="1"/>
      <c r="PGK102" s="1"/>
      <c r="PGL102" s="1"/>
      <c r="PGM102" s="1"/>
      <c r="PGN102" s="1"/>
      <c r="PGO102" s="1"/>
      <c r="PGP102" s="1"/>
      <c r="PGQ102" s="1"/>
      <c r="PGR102" s="1"/>
      <c r="PGS102" s="1"/>
      <c r="PGT102" s="1"/>
      <c r="PGU102" s="1"/>
      <c r="PGV102" s="1"/>
      <c r="PGW102" s="1"/>
      <c r="PGX102" s="1"/>
      <c r="PGY102" s="1"/>
      <c r="PGZ102" s="1"/>
      <c r="PHA102" s="1"/>
      <c r="PHB102" s="1"/>
      <c r="PHC102" s="1"/>
      <c r="PHD102" s="1"/>
      <c r="PHE102" s="1"/>
      <c r="PHF102" s="1"/>
      <c r="PHG102" s="1"/>
      <c r="PHH102" s="1"/>
      <c r="PHI102" s="1"/>
      <c r="PHJ102" s="1"/>
      <c r="PHK102" s="1"/>
      <c r="PHL102" s="1"/>
      <c r="PHM102" s="1"/>
      <c r="PHN102" s="1"/>
      <c r="PHO102" s="1"/>
      <c r="PHP102" s="1"/>
      <c r="PHQ102" s="1"/>
      <c r="PHR102" s="1"/>
      <c r="PHS102" s="1"/>
      <c r="PHT102" s="1"/>
      <c r="PHU102" s="1"/>
      <c r="PHV102" s="1"/>
      <c r="PHW102" s="1"/>
      <c r="PHX102" s="1"/>
      <c r="PHY102" s="1"/>
      <c r="PHZ102" s="1"/>
      <c r="PIA102" s="1"/>
      <c r="PIB102" s="1"/>
      <c r="PIC102" s="1"/>
      <c r="PID102" s="1"/>
      <c r="PIE102" s="1"/>
      <c r="PIF102" s="1"/>
      <c r="PIG102" s="1"/>
      <c r="PIH102" s="1"/>
      <c r="PII102" s="1"/>
      <c r="PIJ102" s="1"/>
      <c r="PIK102" s="1"/>
      <c r="PIL102" s="1"/>
      <c r="PIM102" s="1"/>
      <c r="PIN102" s="1"/>
      <c r="PIO102" s="1"/>
      <c r="PIP102" s="1"/>
      <c r="PIQ102" s="1"/>
      <c r="PIR102" s="1"/>
      <c r="PIS102" s="1"/>
      <c r="PIT102" s="1"/>
      <c r="PIU102" s="1"/>
      <c r="PIV102" s="1"/>
      <c r="PIW102" s="1"/>
      <c r="PIX102" s="1"/>
      <c r="PIY102" s="1"/>
      <c r="PIZ102" s="1"/>
      <c r="PJA102" s="1"/>
      <c r="PJB102" s="1"/>
      <c r="PJC102" s="1"/>
      <c r="PJD102" s="1"/>
      <c r="PJE102" s="1"/>
      <c r="PJF102" s="1"/>
      <c r="PJG102" s="1"/>
      <c r="PJH102" s="1"/>
      <c r="PJI102" s="1"/>
      <c r="PJJ102" s="1"/>
      <c r="PJK102" s="1"/>
      <c r="PJL102" s="1"/>
      <c r="PJM102" s="1"/>
      <c r="PJN102" s="1"/>
      <c r="PJO102" s="1"/>
      <c r="PJP102" s="1"/>
      <c r="PJQ102" s="1"/>
      <c r="PJR102" s="1"/>
      <c r="PJS102" s="1"/>
      <c r="PJT102" s="1"/>
      <c r="PJU102" s="1"/>
      <c r="PJV102" s="1"/>
      <c r="PJW102" s="1"/>
      <c r="PJX102" s="1"/>
      <c r="PJY102" s="1"/>
      <c r="PJZ102" s="1"/>
      <c r="PKA102" s="1"/>
      <c r="PKB102" s="1"/>
      <c r="PKC102" s="1"/>
      <c r="PKD102" s="1"/>
      <c r="PKE102" s="1"/>
      <c r="PKF102" s="1"/>
      <c r="PKG102" s="1"/>
      <c r="PKH102" s="1"/>
      <c r="PKI102" s="1"/>
      <c r="PKJ102" s="1"/>
      <c r="PKK102" s="1"/>
      <c r="PKL102" s="1"/>
      <c r="PKM102" s="1"/>
      <c r="PKN102" s="1"/>
      <c r="PKO102" s="1"/>
      <c r="PKP102" s="1"/>
      <c r="PKQ102" s="1"/>
      <c r="PKR102" s="1"/>
      <c r="PKS102" s="1"/>
      <c r="PKT102" s="1"/>
      <c r="PKU102" s="1"/>
      <c r="PKV102" s="1"/>
      <c r="PKW102" s="1"/>
      <c r="PKX102" s="1"/>
      <c r="PKY102" s="1"/>
      <c r="PKZ102" s="1"/>
      <c r="PLA102" s="1"/>
      <c r="PLB102" s="1"/>
      <c r="PLC102" s="1"/>
      <c r="PLD102" s="1"/>
      <c r="PLE102" s="1"/>
      <c r="PLF102" s="1"/>
      <c r="PLG102" s="1"/>
      <c r="PLH102" s="1"/>
      <c r="PLI102" s="1"/>
      <c r="PLJ102" s="1"/>
      <c r="PLK102" s="1"/>
      <c r="PLL102" s="1"/>
      <c r="PLM102" s="1"/>
      <c r="PLN102" s="1"/>
      <c r="PLO102" s="1"/>
      <c r="PLP102" s="1"/>
      <c r="PLQ102" s="1"/>
      <c r="PLR102" s="1"/>
      <c r="PLS102" s="1"/>
      <c r="PLT102" s="1"/>
      <c r="PLU102" s="1"/>
      <c r="PLV102" s="1"/>
      <c r="PLW102" s="1"/>
      <c r="PLX102" s="1"/>
      <c r="PLY102" s="1"/>
      <c r="PLZ102" s="1"/>
      <c r="PMA102" s="1"/>
      <c r="PMB102" s="1"/>
      <c r="PMC102" s="1"/>
      <c r="PMD102" s="1"/>
      <c r="PME102" s="1"/>
      <c r="PMF102" s="1"/>
      <c r="PMG102" s="1"/>
      <c r="PMH102" s="1"/>
      <c r="PMI102" s="1"/>
      <c r="PMJ102" s="1"/>
      <c r="PMK102" s="1"/>
      <c r="PML102" s="1"/>
      <c r="PMM102" s="1"/>
      <c r="PMN102" s="1"/>
      <c r="PMO102" s="1"/>
      <c r="PMP102" s="1"/>
      <c r="PMQ102" s="1"/>
      <c r="PMR102" s="1"/>
      <c r="PMS102" s="1"/>
      <c r="PMT102" s="1"/>
      <c r="PMU102" s="1"/>
      <c r="PMV102" s="1"/>
      <c r="PMW102" s="1"/>
      <c r="PMX102" s="1"/>
      <c r="PMY102" s="1"/>
      <c r="PMZ102" s="1"/>
      <c r="PNA102" s="1"/>
      <c r="PNB102" s="1"/>
      <c r="PNC102" s="1"/>
      <c r="PND102" s="1"/>
      <c r="PNE102" s="1"/>
      <c r="PNF102" s="1"/>
      <c r="PNG102" s="1"/>
      <c r="PNH102" s="1"/>
      <c r="PNI102" s="1"/>
      <c r="PNJ102" s="1"/>
      <c r="PNK102" s="1"/>
      <c r="PNL102" s="1"/>
      <c r="PNM102" s="1"/>
      <c r="PNN102" s="1"/>
      <c r="PNO102" s="1"/>
      <c r="PNP102" s="1"/>
      <c r="PNQ102" s="1"/>
      <c r="PNR102" s="1"/>
      <c r="PNS102" s="1"/>
      <c r="PNT102" s="1"/>
      <c r="PNU102" s="1"/>
      <c r="PNV102" s="1"/>
      <c r="PNW102" s="1"/>
      <c r="PNX102" s="1"/>
      <c r="PNY102" s="1"/>
      <c r="PNZ102" s="1"/>
      <c r="POA102" s="1"/>
      <c r="POB102" s="1"/>
      <c r="POC102" s="1"/>
      <c r="POD102" s="1"/>
      <c r="POE102" s="1"/>
      <c r="POF102" s="1"/>
      <c r="POG102" s="1"/>
      <c r="POH102" s="1"/>
      <c r="POI102" s="1"/>
      <c r="POJ102" s="1"/>
      <c r="POK102" s="1"/>
      <c r="POL102" s="1"/>
      <c r="POM102" s="1"/>
      <c r="PON102" s="1"/>
      <c r="POO102" s="1"/>
      <c r="POP102" s="1"/>
      <c r="POQ102" s="1"/>
      <c r="POR102" s="1"/>
      <c r="POS102" s="1"/>
      <c r="POT102" s="1"/>
      <c r="POU102" s="1"/>
      <c r="POV102" s="1"/>
      <c r="POW102" s="1"/>
      <c r="POX102" s="1"/>
      <c r="POY102" s="1"/>
      <c r="POZ102" s="1"/>
      <c r="PPA102" s="1"/>
      <c r="PPB102" s="1"/>
      <c r="PPC102" s="1"/>
      <c r="PPD102" s="1"/>
      <c r="PPE102" s="1"/>
      <c r="PPF102" s="1"/>
      <c r="PPG102" s="1"/>
      <c r="PPH102" s="1"/>
      <c r="PPI102" s="1"/>
      <c r="PPJ102" s="1"/>
      <c r="PPK102" s="1"/>
      <c r="PPL102" s="1"/>
      <c r="PPM102" s="1"/>
      <c r="PPN102" s="1"/>
      <c r="PPO102" s="1"/>
      <c r="PPP102" s="1"/>
      <c r="PPQ102" s="1"/>
      <c r="PPR102" s="1"/>
      <c r="PPS102" s="1"/>
      <c r="PPT102" s="1"/>
      <c r="PPU102" s="1"/>
      <c r="PPV102" s="1"/>
      <c r="PPW102" s="1"/>
      <c r="PPX102" s="1"/>
      <c r="PPY102" s="1"/>
      <c r="PPZ102" s="1"/>
      <c r="PQA102" s="1"/>
      <c r="PQB102" s="1"/>
      <c r="PQC102" s="1"/>
      <c r="PQD102" s="1"/>
      <c r="PQE102" s="1"/>
      <c r="PQF102" s="1"/>
      <c r="PQG102" s="1"/>
      <c r="PQH102" s="1"/>
      <c r="PQI102" s="1"/>
      <c r="PQJ102" s="1"/>
      <c r="PQK102" s="1"/>
      <c r="PQL102" s="1"/>
      <c r="PQM102" s="1"/>
      <c r="PQN102" s="1"/>
      <c r="PQO102" s="1"/>
      <c r="PQP102" s="1"/>
      <c r="PQQ102" s="1"/>
      <c r="PQR102" s="1"/>
      <c r="PQS102" s="1"/>
      <c r="PQT102" s="1"/>
      <c r="PQU102" s="1"/>
      <c r="PQV102" s="1"/>
      <c r="PQW102" s="1"/>
      <c r="PQX102" s="1"/>
      <c r="PQY102" s="1"/>
      <c r="PQZ102" s="1"/>
      <c r="PRA102" s="1"/>
      <c r="PRB102" s="1"/>
      <c r="PRC102" s="1"/>
      <c r="PRD102" s="1"/>
      <c r="PRE102" s="1"/>
      <c r="PRF102" s="1"/>
      <c r="PRG102" s="1"/>
      <c r="PRH102" s="1"/>
      <c r="PRI102" s="1"/>
      <c r="PRJ102" s="1"/>
      <c r="PRK102" s="1"/>
      <c r="PRL102" s="1"/>
      <c r="PRM102" s="1"/>
      <c r="PRN102" s="1"/>
      <c r="PRO102" s="1"/>
      <c r="PRP102" s="1"/>
      <c r="PRQ102" s="1"/>
      <c r="PRR102" s="1"/>
      <c r="PRS102" s="1"/>
      <c r="PRT102" s="1"/>
      <c r="PRU102" s="1"/>
      <c r="PRV102" s="1"/>
      <c r="PRW102" s="1"/>
      <c r="PRX102" s="1"/>
      <c r="PRY102" s="1"/>
      <c r="PRZ102" s="1"/>
      <c r="PSA102" s="1"/>
      <c r="PSB102" s="1"/>
      <c r="PSC102" s="1"/>
      <c r="PSD102" s="1"/>
      <c r="PSE102" s="1"/>
      <c r="PSF102" s="1"/>
      <c r="PSG102" s="1"/>
      <c r="PSH102" s="1"/>
      <c r="PSI102" s="1"/>
      <c r="PSJ102" s="1"/>
      <c r="PSK102" s="1"/>
      <c r="PSL102" s="1"/>
      <c r="PSM102" s="1"/>
      <c r="PSN102" s="1"/>
      <c r="PSO102" s="1"/>
      <c r="PSP102" s="1"/>
      <c r="PSQ102" s="1"/>
      <c r="PSR102" s="1"/>
      <c r="PSS102" s="1"/>
      <c r="PST102" s="1"/>
      <c r="PSU102" s="1"/>
      <c r="PSV102" s="1"/>
      <c r="PSW102" s="1"/>
      <c r="PSX102" s="1"/>
      <c r="PSY102" s="1"/>
      <c r="PSZ102" s="1"/>
      <c r="PTA102" s="1"/>
      <c r="PTB102" s="1"/>
      <c r="PTC102" s="1"/>
      <c r="PTD102" s="1"/>
      <c r="PTE102" s="1"/>
      <c r="PTF102" s="1"/>
      <c r="PTG102" s="1"/>
      <c r="PTH102" s="1"/>
      <c r="PTI102" s="1"/>
      <c r="PTJ102" s="1"/>
      <c r="PTK102" s="1"/>
      <c r="PTL102" s="1"/>
      <c r="PTM102" s="1"/>
      <c r="PTN102" s="1"/>
      <c r="PTO102" s="1"/>
      <c r="PTP102" s="1"/>
      <c r="PTQ102" s="1"/>
      <c r="PTR102" s="1"/>
      <c r="PTS102" s="1"/>
      <c r="PTT102" s="1"/>
      <c r="PTU102" s="1"/>
      <c r="PTV102" s="1"/>
      <c r="PTW102" s="1"/>
      <c r="PTX102" s="1"/>
      <c r="PTY102" s="1"/>
      <c r="PTZ102" s="1"/>
      <c r="PUA102" s="1"/>
      <c r="PUB102" s="1"/>
      <c r="PUC102" s="1"/>
      <c r="PUD102" s="1"/>
      <c r="PUE102" s="1"/>
      <c r="PUF102" s="1"/>
      <c r="PUG102" s="1"/>
      <c r="PUH102" s="1"/>
      <c r="PUI102" s="1"/>
      <c r="PUJ102" s="1"/>
      <c r="PUK102" s="1"/>
      <c r="PUL102" s="1"/>
      <c r="PUM102" s="1"/>
      <c r="PUN102" s="1"/>
      <c r="PUO102" s="1"/>
      <c r="PUP102" s="1"/>
      <c r="PUQ102" s="1"/>
      <c r="PUR102" s="1"/>
      <c r="PUS102" s="1"/>
      <c r="PUT102" s="1"/>
      <c r="PUU102" s="1"/>
      <c r="PUV102" s="1"/>
      <c r="PUW102" s="1"/>
      <c r="PUX102" s="1"/>
      <c r="PUY102" s="1"/>
      <c r="PUZ102" s="1"/>
      <c r="PVA102" s="1"/>
      <c r="PVB102" s="1"/>
      <c r="PVC102" s="1"/>
      <c r="PVD102" s="1"/>
      <c r="PVE102" s="1"/>
      <c r="PVF102" s="1"/>
      <c r="PVG102" s="1"/>
      <c r="PVH102" s="1"/>
      <c r="PVI102" s="1"/>
      <c r="PVJ102" s="1"/>
      <c r="PVK102" s="1"/>
      <c r="PVL102" s="1"/>
      <c r="PVM102" s="1"/>
      <c r="PVN102" s="1"/>
      <c r="PVO102" s="1"/>
      <c r="PVP102" s="1"/>
      <c r="PVQ102" s="1"/>
      <c r="PVR102" s="1"/>
      <c r="PVS102" s="1"/>
      <c r="PVT102" s="1"/>
      <c r="PVU102" s="1"/>
      <c r="PVV102" s="1"/>
      <c r="PVW102" s="1"/>
      <c r="PVX102" s="1"/>
      <c r="PVY102" s="1"/>
      <c r="PVZ102" s="1"/>
      <c r="PWA102" s="1"/>
      <c r="PWB102" s="1"/>
      <c r="PWC102" s="1"/>
      <c r="PWD102" s="1"/>
      <c r="PWE102" s="1"/>
      <c r="PWF102" s="1"/>
      <c r="PWG102" s="1"/>
      <c r="PWH102" s="1"/>
      <c r="PWI102" s="1"/>
      <c r="PWJ102" s="1"/>
      <c r="PWK102" s="1"/>
      <c r="PWL102" s="1"/>
      <c r="PWM102" s="1"/>
      <c r="PWN102" s="1"/>
      <c r="PWO102" s="1"/>
      <c r="PWP102" s="1"/>
      <c r="PWQ102" s="1"/>
      <c r="PWR102" s="1"/>
      <c r="PWS102" s="1"/>
      <c r="PWT102" s="1"/>
      <c r="PWU102" s="1"/>
      <c r="PWV102" s="1"/>
      <c r="PWW102" s="1"/>
      <c r="PWX102" s="1"/>
      <c r="PWY102" s="1"/>
      <c r="PWZ102" s="1"/>
      <c r="PXA102" s="1"/>
      <c r="PXB102" s="1"/>
      <c r="PXC102" s="1"/>
      <c r="PXD102" s="1"/>
      <c r="PXE102" s="1"/>
      <c r="PXF102" s="1"/>
      <c r="PXG102" s="1"/>
      <c r="PXH102" s="1"/>
      <c r="PXI102" s="1"/>
      <c r="PXJ102" s="1"/>
      <c r="PXK102" s="1"/>
      <c r="PXL102" s="1"/>
      <c r="PXM102" s="1"/>
      <c r="PXN102" s="1"/>
      <c r="PXO102" s="1"/>
      <c r="PXP102" s="1"/>
      <c r="PXQ102" s="1"/>
      <c r="PXR102" s="1"/>
      <c r="PXS102" s="1"/>
      <c r="PXT102" s="1"/>
      <c r="PXU102" s="1"/>
      <c r="PXV102" s="1"/>
      <c r="PXW102" s="1"/>
      <c r="PXX102" s="1"/>
      <c r="PXY102" s="1"/>
      <c r="PXZ102" s="1"/>
      <c r="PYA102" s="1"/>
      <c r="PYB102" s="1"/>
      <c r="PYC102" s="1"/>
      <c r="PYD102" s="1"/>
      <c r="PYE102" s="1"/>
      <c r="PYF102" s="1"/>
      <c r="PYG102" s="1"/>
      <c r="PYH102" s="1"/>
      <c r="PYI102" s="1"/>
      <c r="PYJ102" s="1"/>
      <c r="PYK102" s="1"/>
      <c r="PYL102" s="1"/>
      <c r="PYM102" s="1"/>
      <c r="PYN102" s="1"/>
      <c r="PYO102" s="1"/>
      <c r="PYP102" s="1"/>
      <c r="PYQ102" s="1"/>
      <c r="PYR102" s="1"/>
      <c r="PYS102" s="1"/>
      <c r="PYT102" s="1"/>
      <c r="PYU102" s="1"/>
      <c r="PYV102" s="1"/>
      <c r="PYW102" s="1"/>
      <c r="PYX102" s="1"/>
      <c r="PYY102" s="1"/>
      <c r="PYZ102" s="1"/>
      <c r="PZA102" s="1"/>
      <c r="PZB102" s="1"/>
      <c r="PZC102" s="1"/>
      <c r="PZD102" s="1"/>
      <c r="PZE102" s="1"/>
      <c r="PZF102" s="1"/>
      <c r="PZG102" s="1"/>
      <c r="PZH102" s="1"/>
      <c r="PZI102" s="1"/>
      <c r="PZJ102" s="1"/>
      <c r="PZK102" s="1"/>
      <c r="PZL102" s="1"/>
      <c r="PZM102" s="1"/>
      <c r="PZN102" s="1"/>
      <c r="PZO102" s="1"/>
      <c r="PZP102" s="1"/>
      <c r="PZQ102" s="1"/>
      <c r="PZR102" s="1"/>
      <c r="PZS102" s="1"/>
      <c r="PZT102" s="1"/>
      <c r="PZU102" s="1"/>
      <c r="PZV102" s="1"/>
      <c r="PZW102" s="1"/>
      <c r="PZX102" s="1"/>
      <c r="PZY102" s="1"/>
      <c r="PZZ102" s="1"/>
      <c r="QAA102" s="1"/>
      <c r="QAB102" s="1"/>
      <c r="QAC102" s="1"/>
      <c r="QAD102" s="1"/>
      <c r="QAE102" s="1"/>
      <c r="QAF102" s="1"/>
      <c r="QAG102" s="1"/>
      <c r="QAH102" s="1"/>
      <c r="QAI102" s="1"/>
      <c r="QAJ102" s="1"/>
      <c r="QAK102" s="1"/>
      <c r="QAL102" s="1"/>
      <c r="QAM102" s="1"/>
      <c r="QAN102" s="1"/>
      <c r="QAO102" s="1"/>
      <c r="QAP102" s="1"/>
      <c r="QAQ102" s="1"/>
      <c r="QAR102" s="1"/>
      <c r="QAS102" s="1"/>
      <c r="QAT102" s="1"/>
      <c r="QAU102" s="1"/>
      <c r="QAV102" s="1"/>
      <c r="QAW102" s="1"/>
      <c r="QAX102" s="1"/>
      <c r="QAY102" s="1"/>
      <c r="QAZ102" s="1"/>
      <c r="QBA102" s="1"/>
      <c r="QBB102" s="1"/>
      <c r="QBC102" s="1"/>
      <c r="QBD102" s="1"/>
      <c r="QBE102" s="1"/>
      <c r="QBF102" s="1"/>
      <c r="QBG102" s="1"/>
      <c r="QBH102" s="1"/>
      <c r="QBI102" s="1"/>
      <c r="QBJ102" s="1"/>
      <c r="QBK102" s="1"/>
      <c r="QBL102" s="1"/>
      <c r="QBM102" s="1"/>
      <c r="QBN102" s="1"/>
      <c r="QBO102" s="1"/>
      <c r="QBP102" s="1"/>
      <c r="QBQ102" s="1"/>
      <c r="QBR102" s="1"/>
      <c r="QBS102" s="1"/>
      <c r="QBT102" s="1"/>
      <c r="QBU102" s="1"/>
      <c r="QBV102" s="1"/>
      <c r="QBW102" s="1"/>
      <c r="QBX102" s="1"/>
      <c r="QBY102" s="1"/>
      <c r="QBZ102" s="1"/>
      <c r="QCA102" s="1"/>
      <c r="QCB102" s="1"/>
      <c r="QCC102" s="1"/>
      <c r="QCD102" s="1"/>
      <c r="QCE102" s="1"/>
      <c r="QCF102" s="1"/>
      <c r="QCG102" s="1"/>
      <c r="QCH102" s="1"/>
      <c r="QCI102" s="1"/>
      <c r="QCJ102" s="1"/>
      <c r="QCK102" s="1"/>
      <c r="QCL102" s="1"/>
      <c r="QCM102" s="1"/>
      <c r="QCN102" s="1"/>
      <c r="QCO102" s="1"/>
      <c r="QCP102" s="1"/>
      <c r="QCQ102" s="1"/>
      <c r="QCR102" s="1"/>
      <c r="QCS102" s="1"/>
      <c r="QCT102" s="1"/>
      <c r="QCU102" s="1"/>
      <c r="QCV102" s="1"/>
      <c r="QCW102" s="1"/>
      <c r="QCX102" s="1"/>
      <c r="QCY102" s="1"/>
      <c r="QCZ102" s="1"/>
      <c r="QDA102" s="1"/>
      <c r="QDB102" s="1"/>
      <c r="QDC102" s="1"/>
      <c r="QDD102" s="1"/>
      <c r="QDE102" s="1"/>
      <c r="QDF102" s="1"/>
      <c r="QDG102" s="1"/>
      <c r="QDH102" s="1"/>
      <c r="QDI102" s="1"/>
      <c r="QDJ102" s="1"/>
      <c r="QDK102" s="1"/>
      <c r="QDL102" s="1"/>
      <c r="QDM102" s="1"/>
      <c r="QDN102" s="1"/>
      <c r="QDO102" s="1"/>
      <c r="QDP102" s="1"/>
      <c r="QDQ102" s="1"/>
      <c r="QDR102" s="1"/>
      <c r="QDS102" s="1"/>
      <c r="QDT102" s="1"/>
      <c r="QDU102" s="1"/>
      <c r="QDV102" s="1"/>
      <c r="QDW102" s="1"/>
      <c r="QDX102" s="1"/>
      <c r="QDY102" s="1"/>
      <c r="QDZ102" s="1"/>
      <c r="QEA102" s="1"/>
      <c r="QEB102" s="1"/>
      <c r="QEC102" s="1"/>
      <c r="QED102" s="1"/>
      <c r="QEE102" s="1"/>
      <c r="QEF102" s="1"/>
      <c r="QEG102" s="1"/>
      <c r="QEH102" s="1"/>
      <c r="QEI102" s="1"/>
      <c r="QEJ102" s="1"/>
      <c r="QEK102" s="1"/>
      <c r="QEL102" s="1"/>
      <c r="QEM102" s="1"/>
      <c r="QEN102" s="1"/>
      <c r="QEO102" s="1"/>
      <c r="QEP102" s="1"/>
      <c r="QEQ102" s="1"/>
      <c r="QER102" s="1"/>
      <c r="QES102" s="1"/>
      <c r="QET102" s="1"/>
      <c r="QEU102" s="1"/>
      <c r="QEV102" s="1"/>
      <c r="QEW102" s="1"/>
      <c r="QEX102" s="1"/>
      <c r="QEY102" s="1"/>
      <c r="QEZ102" s="1"/>
      <c r="QFA102" s="1"/>
      <c r="QFB102" s="1"/>
      <c r="QFC102" s="1"/>
      <c r="QFD102" s="1"/>
      <c r="QFE102" s="1"/>
      <c r="QFF102" s="1"/>
      <c r="QFG102" s="1"/>
      <c r="QFH102" s="1"/>
      <c r="QFI102" s="1"/>
      <c r="QFJ102" s="1"/>
      <c r="QFK102" s="1"/>
      <c r="QFL102" s="1"/>
      <c r="QFM102" s="1"/>
      <c r="QFN102" s="1"/>
      <c r="QFO102" s="1"/>
      <c r="QFP102" s="1"/>
      <c r="QFQ102" s="1"/>
      <c r="QFR102" s="1"/>
      <c r="QFS102" s="1"/>
      <c r="QFT102" s="1"/>
      <c r="QFU102" s="1"/>
      <c r="QFV102" s="1"/>
      <c r="QFW102" s="1"/>
      <c r="QFX102" s="1"/>
      <c r="QFY102" s="1"/>
      <c r="QFZ102" s="1"/>
      <c r="QGA102" s="1"/>
      <c r="QGB102" s="1"/>
      <c r="QGC102" s="1"/>
      <c r="QGD102" s="1"/>
      <c r="QGE102" s="1"/>
      <c r="QGF102" s="1"/>
      <c r="QGG102" s="1"/>
      <c r="QGH102" s="1"/>
      <c r="QGI102" s="1"/>
      <c r="QGJ102" s="1"/>
      <c r="QGK102" s="1"/>
      <c r="QGL102" s="1"/>
      <c r="QGM102" s="1"/>
      <c r="QGN102" s="1"/>
      <c r="QGO102" s="1"/>
      <c r="QGP102" s="1"/>
      <c r="QGQ102" s="1"/>
      <c r="QGR102" s="1"/>
      <c r="QGS102" s="1"/>
      <c r="QGT102" s="1"/>
      <c r="QGU102" s="1"/>
      <c r="QGV102" s="1"/>
      <c r="QGW102" s="1"/>
      <c r="QGX102" s="1"/>
      <c r="QGY102" s="1"/>
      <c r="QGZ102" s="1"/>
      <c r="QHA102" s="1"/>
      <c r="QHB102" s="1"/>
      <c r="QHC102" s="1"/>
      <c r="QHD102" s="1"/>
      <c r="QHE102" s="1"/>
      <c r="QHF102" s="1"/>
      <c r="QHG102" s="1"/>
      <c r="QHH102" s="1"/>
      <c r="QHI102" s="1"/>
      <c r="QHJ102" s="1"/>
      <c r="QHK102" s="1"/>
      <c r="QHL102" s="1"/>
      <c r="QHM102" s="1"/>
      <c r="QHN102" s="1"/>
      <c r="QHO102" s="1"/>
      <c r="QHP102" s="1"/>
      <c r="QHQ102" s="1"/>
      <c r="QHR102" s="1"/>
      <c r="QHS102" s="1"/>
      <c r="QHT102" s="1"/>
      <c r="QHU102" s="1"/>
      <c r="QHV102" s="1"/>
      <c r="QHW102" s="1"/>
      <c r="QHX102" s="1"/>
      <c r="QHY102" s="1"/>
      <c r="QHZ102" s="1"/>
      <c r="QIA102" s="1"/>
      <c r="QIB102" s="1"/>
      <c r="QIC102" s="1"/>
      <c r="QID102" s="1"/>
      <c r="QIE102" s="1"/>
      <c r="QIF102" s="1"/>
      <c r="QIG102" s="1"/>
      <c r="QIH102" s="1"/>
      <c r="QII102" s="1"/>
      <c r="QIJ102" s="1"/>
      <c r="QIK102" s="1"/>
      <c r="QIL102" s="1"/>
      <c r="QIM102" s="1"/>
      <c r="QIN102" s="1"/>
      <c r="QIO102" s="1"/>
      <c r="QIP102" s="1"/>
      <c r="QIQ102" s="1"/>
      <c r="QIR102" s="1"/>
      <c r="QIS102" s="1"/>
      <c r="QIT102" s="1"/>
      <c r="QIU102" s="1"/>
      <c r="QIV102" s="1"/>
      <c r="QIW102" s="1"/>
      <c r="QIX102" s="1"/>
      <c r="QIY102" s="1"/>
      <c r="QIZ102" s="1"/>
      <c r="QJA102" s="1"/>
      <c r="QJB102" s="1"/>
      <c r="QJC102" s="1"/>
      <c r="QJD102" s="1"/>
      <c r="QJE102" s="1"/>
      <c r="QJF102" s="1"/>
      <c r="QJG102" s="1"/>
      <c r="QJH102" s="1"/>
      <c r="QJI102" s="1"/>
      <c r="QJJ102" s="1"/>
      <c r="QJK102" s="1"/>
      <c r="QJL102" s="1"/>
      <c r="QJM102" s="1"/>
      <c r="QJN102" s="1"/>
      <c r="QJO102" s="1"/>
      <c r="QJP102" s="1"/>
      <c r="QJQ102" s="1"/>
      <c r="QJR102" s="1"/>
      <c r="QJS102" s="1"/>
      <c r="QJT102" s="1"/>
      <c r="QJU102" s="1"/>
      <c r="QJV102" s="1"/>
      <c r="QJW102" s="1"/>
      <c r="QJX102" s="1"/>
      <c r="QJY102" s="1"/>
      <c r="QJZ102" s="1"/>
      <c r="QKA102" s="1"/>
      <c r="QKB102" s="1"/>
      <c r="QKC102" s="1"/>
      <c r="QKD102" s="1"/>
      <c r="QKE102" s="1"/>
      <c r="QKF102" s="1"/>
      <c r="QKG102" s="1"/>
      <c r="QKH102" s="1"/>
      <c r="QKI102" s="1"/>
      <c r="QKJ102" s="1"/>
      <c r="QKK102" s="1"/>
      <c r="QKL102" s="1"/>
      <c r="QKM102" s="1"/>
      <c r="QKN102" s="1"/>
      <c r="QKO102" s="1"/>
      <c r="QKP102" s="1"/>
      <c r="QKQ102" s="1"/>
      <c r="QKR102" s="1"/>
      <c r="QKS102" s="1"/>
      <c r="QKT102" s="1"/>
      <c r="QKU102" s="1"/>
      <c r="QKV102" s="1"/>
      <c r="QKW102" s="1"/>
      <c r="QKX102" s="1"/>
      <c r="QKY102" s="1"/>
      <c r="QKZ102" s="1"/>
      <c r="QLA102" s="1"/>
      <c r="QLB102" s="1"/>
      <c r="QLC102" s="1"/>
      <c r="QLD102" s="1"/>
      <c r="QLE102" s="1"/>
      <c r="QLF102" s="1"/>
      <c r="QLG102" s="1"/>
      <c r="QLH102" s="1"/>
      <c r="QLI102" s="1"/>
      <c r="QLJ102" s="1"/>
      <c r="QLK102" s="1"/>
      <c r="QLL102" s="1"/>
      <c r="QLM102" s="1"/>
      <c r="QLN102" s="1"/>
      <c r="QLO102" s="1"/>
      <c r="QLP102" s="1"/>
      <c r="QLQ102" s="1"/>
      <c r="QLR102" s="1"/>
      <c r="QLS102" s="1"/>
      <c r="QLT102" s="1"/>
      <c r="QLU102" s="1"/>
      <c r="QLV102" s="1"/>
      <c r="QLW102" s="1"/>
      <c r="QLX102" s="1"/>
      <c r="QLY102" s="1"/>
      <c r="QLZ102" s="1"/>
      <c r="QMA102" s="1"/>
      <c r="QMB102" s="1"/>
      <c r="QMC102" s="1"/>
      <c r="QMD102" s="1"/>
      <c r="QME102" s="1"/>
      <c r="QMF102" s="1"/>
      <c r="QMG102" s="1"/>
      <c r="QMH102" s="1"/>
      <c r="QMI102" s="1"/>
      <c r="QMJ102" s="1"/>
      <c r="QMK102" s="1"/>
      <c r="QML102" s="1"/>
      <c r="QMM102" s="1"/>
      <c r="QMN102" s="1"/>
      <c r="QMO102" s="1"/>
      <c r="QMP102" s="1"/>
      <c r="QMQ102" s="1"/>
      <c r="QMR102" s="1"/>
      <c r="QMS102" s="1"/>
      <c r="QMT102" s="1"/>
      <c r="QMU102" s="1"/>
      <c r="QMV102" s="1"/>
      <c r="QMW102" s="1"/>
      <c r="QMX102" s="1"/>
      <c r="QMY102" s="1"/>
      <c r="QMZ102" s="1"/>
      <c r="QNA102" s="1"/>
      <c r="QNB102" s="1"/>
      <c r="QNC102" s="1"/>
      <c r="QND102" s="1"/>
      <c r="QNE102" s="1"/>
      <c r="QNF102" s="1"/>
      <c r="QNG102" s="1"/>
      <c r="QNH102" s="1"/>
      <c r="QNI102" s="1"/>
      <c r="QNJ102" s="1"/>
      <c r="QNK102" s="1"/>
      <c r="QNL102" s="1"/>
      <c r="QNM102" s="1"/>
      <c r="QNN102" s="1"/>
      <c r="QNO102" s="1"/>
      <c r="QNP102" s="1"/>
      <c r="QNQ102" s="1"/>
      <c r="QNR102" s="1"/>
      <c r="QNS102" s="1"/>
      <c r="QNT102" s="1"/>
      <c r="QNU102" s="1"/>
      <c r="QNV102" s="1"/>
      <c r="QNW102" s="1"/>
      <c r="QNX102" s="1"/>
      <c r="QNY102" s="1"/>
      <c r="QNZ102" s="1"/>
      <c r="QOA102" s="1"/>
      <c r="QOB102" s="1"/>
      <c r="QOC102" s="1"/>
      <c r="QOD102" s="1"/>
      <c r="QOE102" s="1"/>
      <c r="QOF102" s="1"/>
      <c r="QOG102" s="1"/>
      <c r="QOH102" s="1"/>
      <c r="QOI102" s="1"/>
      <c r="QOJ102" s="1"/>
      <c r="QOK102" s="1"/>
      <c r="QOL102" s="1"/>
      <c r="QOM102" s="1"/>
      <c r="QON102" s="1"/>
      <c r="QOO102" s="1"/>
      <c r="QOP102" s="1"/>
      <c r="QOQ102" s="1"/>
      <c r="QOR102" s="1"/>
      <c r="QOS102" s="1"/>
      <c r="QOT102" s="1"/>
      <c r="QOU102" s="1"/>
      <c r="QOV102" s="1"/>
      <c r="QOW102" s="1"/>
      <c r="QOX102" s="1"/>
      <c r="QOY102" s="1"/>
      <c r="QOZ102" s="1"/>
      <c r="QPA102" s="1"/>
      <c r="QPB102" s="1"/>
      <c r="QPC102" s="1"/>
      <c r="QPD102" s="1"/>
      <c r="QPE102" s="1"/>
      <c r="QPF102" s="1"/>
      <c r="QPG102" s="1"/>
      <c r="QPH102" s="1"/>
      <c r="QPI102" s="1"/>
      <c r="QPJ102" s="1"/>
      <c r="QPK102" s="1"/>
      <c r="QPL102" s="1"/>
      <c r="QPM102" s="1"/>
      <c r="QPN102" s="1"/>
      <c r="QPO102" s="1"/>
      <c r="QPP102" s="1"/>
      <c r="QPQ102" s="1"/>
      <c r="QPR102" s="1"/>
      <c r="QPS102" s="1"/>
      <c r="QPT102" s="1"/>
      <c r="QPU102" s="1"/>
      <c r="QPV102" s="1"/>
      <c r="QPW102" s="1"/>
      <c r="QPX102" s="1"/>
      <c r="QPY102" s="1"/>
      <c r="QPZ102" s="1"/>
      <c r="QQA102" s="1"/>
      <c r="QQB102" s="1"/>
      <c r="QQC102" s="1"/>
      <c r="QQD102" s="1"/>
      <c r="QQE102" s="1"/>
      <c r="QQF102" s="1"/>
      <c r="QQG102" s="1"/>
      <c r="QQH102" s="1"/>
      <c r="QQI102" s="1"/>
      <c r="QQJ102" s="1"/>
      <c r="QQK102" s="1"/>
      <c r="QQL102" s="1"/>
      <c r="QQM102" s="1"/>
      <c r="QQN102" s="1"/>
      <c r="QQO102" s="1"/>
      <c r="QQP102" s="1"/>
      <c r="QQQ102" s="1"/>
      <c r="QQR102" s="1"/>
      <c r="QQS102" s="1"/>
      <c r="QQT102" s="1"/>
      <c r="QQU102" s="1"/>
      <c r="QQV102" s="1"/>
      <c r="QQW102" s="1"/>
      <c r="QQX102" s="1"/>
      <c r="QQY102" s="1"/>
      <c r="QQZ102" s="1"/>
      <c r="QRA102" s="1"/>
      <c r="QRB102" s="1"/>
      <c r="QRC102" s="1"/>
      <c r="QRD102" s="1"/>
      <c r="QRE102" s="1"/>
      <c r="QRF102" s="1"/>
      <c r="QRG102" s="1"/>
      <c r="QRH102" s="1"/>
      <c r="QRI102" s="1"/>
      <c r="QRJ102" s="1"/>
      <c r="QRK102" s="1"/>
      <c r="QRL102" s="1"/>
      <c r="QRM102" s="1"/>
      <c r="QRN102" s="1"/>
      <c r="QRO102" s="1"/>
      <c r="QRP102" s="1"/>
      <c r="QRQ102" s="1"/>
      <c r="QRR102" s="1"/>
      <c r="QRS102" s="1"/>
      <c r="QRT102" s="1"/>
      <c r="QRU102" s="1"/>
      <c r="QRV102" s="1"/>
      <c r="QRW102" s="1"/>
      <c r="QRX102" s="1"/>
      <c r="QRY102" s="1"/>
      <c r="QRZ102" s="1"/>
      <c r="QSA102" s="1"/>
      <c r="QSB102" s="1"/>
      <c r="QSC102" s="1"/>
      <c r="QSD102" s="1"/>
      <c r="QSE102" s="1"/>
      <c r="QSF102" s="1"/>
      <c r="QSG102" s="1"/>
      <c r="QSH102" s="1"/>
      <c r="QSI102" s="1"/>
      <c r="QSJ102" s="1"/>
      <c r="QSK102" s="1"/>
      <c r="QSL102" s="1"/>
      <c r="QSM102" s="1"/>
      <c r="QSN102" s="1"/>
      <c r="QSO102" s="1"/>
      <c r="QSP102" s="1"/>
      <c r="QSQ102" s="1"/>
      <c r="QSR102" s="1"/>
      <c r="QSS102" s="1"/>
      <c r="QST102" s="1"/>
      <c r="QSU102" s="1"/>
      <c r="QSV102" s="1"/>
      <c r="QSW102" s="1"/>
      <c r="QSX102" s="1"/>
      <c r="QSY102" s="1"/>
      <c r="QSZ102" s="1"/>
      <c r="QTA102" s="1"/>
      <c r="QTB102" s="1"/>
      <c r="QTC102" s="1"/>
      <c r="QTD102" s="1"/>
      <c r="QTE102" s="1"/>
      <c r="QTF102" s="1"/>
      <c r="QTG102" s="1"/>
      <c r="QTH102" s="1"/>
      <c r="QTI102" s="1"/>
      <c r="QTJ102" s="1"/>
      <c r="QTK102" s="1"/>
      <c r="QTL102" s="1"/>
      <c r="QTM102" s="1"/>
      <c r="QTN102" s="1"/>
      <c r="QTO102" s="1"/>
      <c r="QTP102" s="1"/>
      <c r="QTQ102" s="1"/>
      <c r="QTR102" s="1"/>
      <c r="QTS102" s="1"/>
      <c r="QTT102" s="1"/>
      <c r="QTU102" s="1"/>
      <c r="QTV102" s="1"/>
      <c r="QTW102" s="1"/>
      <c r="QTX102" s="1"/>
      <c r="QTY102" s="1"/>
      <c r="QTZ102" s="1"/>
      <c r="QUA102" s="1"/>
      <c r="QUB102" s="1"/>
      <c r="QUC102" s="1"/>
      <c r="QUD102" s="1"/>
      <c r="QUE102" s="1"/>
      <c r="QUF102" s="1"/>
      <c r="QUG102" s="1"/>
      <c r="QUH102" s="1"/>
      <c r="QUI102" s="1"/>
      <c r="QUJ102" s="1"/>
      <c r="QUK102" s="1"/>
      <c r="QUL102" s="1"/>
      <c r="QUM102" s="1"/>
      <c r="QUN102" s="1"/>
      <c r="QUO102" s="1"/>
      <c r="QUP102" s="1"/>
      <c r="QUQ102" s="1"/>
      <c r="QUR102" s="1"/>
      <c r="QUS102" s="1"/>
      <c r="QUT102" s="1"/>
      <c r="QUU102" s="1"/>
      <c r="QUV102" s="1"/>
      <c r="QUW102" s="1"/>
      <c r="QUX102" s="1"/>
      <c r="QUY102" s="1"/>
      <c r="QUZ102" s="1"/>
      <c r="QVA102" s="1"/>
      <c r="QVB102" s="1"/>
      <c r="QVC102" s="1"/>
      <c r="QVD102" s="1"/>
      <c r="QVE102" s="1"/>
      <c r="QVF102" s="1"/>
      <c r="QVG102" s="1"/>
      <c r="QVH102" s="1"/>
      <c r="QVI102" s="1"/>
      <c r="QVJ102" s="1"/>
      <c r="QVK102" s="1"/>
      <c r="QVL102" s="1"/>
      <c r="QVM102" s="1"/>
      <c r="QVN102" s="1"/>
      <c r="QVO102" s="1"/>
      <c r="QVP102" s="1"/>
      <c r="QVQ102" s="1"/>
      <c r="QVR102" s="1"/>
      <c r="QVS102" s="1"/>
      <c r="QVT102" s="1"/>
      <c r="QVU102" s="1"/>
      <c r="QVV102" s="1"/>
      <c r="QVW102" s="1"/>
      <c r="QVX102" s="1"/>
      <c r="QVY102" s="1"/>
      <c r="QVZ102" s="1"/>
      <c r="QWA102" s="1"/>
      <c r="QWB102" s="1"/>
      <c r="QWC102" s="1"/>
      <c r="QWD102" s="1"/>
      <c r="QWE102" s="1"/>
      <c r="QWF102" s="1"/>
      <c r="QWG102" s="1"/>
      <c r="QWH102" s="1"/>
      <c r="QWI102" s="1"/>
      <c r="QWJ102" s="1"/>
      <c r="QWK102" s="1"/>
      <c r="QWL102" s="1"/>
      <c r="QWM102" s="1"/>
      <c r="QWN102" s="1"/>
      <c r="QWO102" s="1"/>
      <c r="QWP102" s="1"/>
      <c r="QWQ102" s="1"/>
      <c r="QWR102" s="1"/>
      <c r="QWS102" s="1"/>
      <c r="QWT102" s="1"/>
      <c r="QWU102" s="1"/>
      <c r="QWV102" s="1"/>
      <c r="QWW102" s="1"/>
      <c r="QWX102" s="1"/>
      <c r="QWY102" s="1"/>
      <c r="QWZ102" s="1"/>
      <c r="QXA102" s="1"/>
      <c r="QXB102" s="1"/>
      <c r="QXC102" s="1"/>
      <c r="QXD102" s="1"/>
      <c r="QXE102" s="1"/>
      <c r="QXF102" s="1"/>
      <c r="QXG102" s="1"/>
      <c r="QXH102" s="1"/>
      <c r="QXI102" s="1"/>
      <c r="QXJ102" s="1"/>
      <c r="QXK102" s="1"/>
      <c r="QXL102" s="1"/>
      <c r="QXM102" s="1"/>
      <c r="QXN102" s="1"/>
      <c r="QXO102" s="1"/>
      <c r="QXP102" s="1"/>
      <c r="QXQ102" s="1"/>
      <c r="QXR102" s="1"/>
      <c r="QXS102" s="1"/>
      <c r="QXT102" s="1"/>
      <c r="QXU102" s="1"/>
      <c r="QXV102" s="1"/>
      <c r="QXW102" s="1"/>
      <c r="QXX102" s="1"/>
      <c r="QXY102" s="1"/>
      <c r="QXZ102" s="1"/>
      <c r="QYA102" s="1"/>
      <c r="QYB102" s="1"/>
      <c r="QYC102" s="1"/>
      <c r="QYD102" s="1"/>
      <c r="QYE102" s="1"/>
      <c r="QYF102" s="1"/>
      <c r="QYG102" s="1"/>
      <c r="QYH102" s="1"/>
      <c r="QYI102" s="1"/>
      <c r="QYJ102" s="1"/>
      <c r="QYK102" s="1"/>
      <c r="QYL102" s="1"/>
      <c r="QYM102" s="1"/>
      <c r="QYN102" s="1"/>
      <c r="QYO102" s="1"/>
      <c r="QYP102" s="1"/>
      <c r="QYQ102" s="1"/>
      <c r="QYR102" s="1"/>
      <c r="QYS102" s="1"/>
      <c r="QYT102" s="1"/>
      <c r="QYU102" s="1"/>
      <c r="QYV102" s="1"/>
      <c r="QYW102" s="1"/>
      <c r="QYX102" s="1"/>
      <c r="QYY102" s="1"/>
      <c r="QYZ102" s="1"/>
      <c r="QZA102" s="1"/>
      <c r="QZB102" s="1"/>
      <c r="QZC102" s="1"/>
      <c r="QZD102" s="1"/>
      <c r="QZE102" s="1"/>
      <c r="QZF102" s="1"/>
      <c r="QZG102" s="1"/>
      <c r="QZH102" s="1"/>
      <c r="QZI102" s="1"/>
      <c r="QZJ102" s="1"/>
      <c r="QZK102" s="1"/>
      <c r="QZL102" s="1"/>
      <c r="QZM102" s="1"/>
      <c r="QZN102" s="1"/>
      <c r="QZO102" s="1"/>
      <c r="QZP102" s="1"/>
      <c r="QZQ102" s="1"/>
      <c r="QZR102" s="1"/>
      <c r="QZS102" s="1"/>
      <c r="QZT102" s="1"/>
      <c r="QZU102" s="1"/>
      <c r="QZV102" s="1"/>
      <c r="QZW102" s="1"/>
      <c r="QZX102" s="1"/>
      <c r="QZY102" s="1"/>
      <c r="QZZ102" s="1"/>
      <c r="RAA102" s="1"/>
      <c r="RAB102" s="1"/>
      <c r="RAC102" s="1"/>
      <c r="RAD102" s="1"/>
      <c r="RAE102" s="1"/>
      <c r="RAF102" s="1"/>
      <c r="RAG102" s="1"/>
      <c r="RAH102" s="1"/>
      <c r="RAI102" s="1"/>
      <c r="RAJ102" s="1"/>
      <c r="RAK102" s="1"/>
      <c r="RAL102" s="1"/>
      <c r="RAM102" s="1"/>
      <c r="RAN102" s="1"/>
      <c r="RAO102" s="1"/>
      <c r="RAP102" s="1"/>
      <c r="RAQ102" s="1"/>
      <c r="RAR102" s="1"/>
      <c r="RAS102" s="1"/>
      <c r="RAT102" s="1"/>
      <c r="RAU102" s="1"/>
      <c r="RAV102" s="1"/>
      <c r="RAW102" s="1"/>
      <c r="RAX102" s="1"/>
      <c r="RAY102" s="1"/>
      <c r="RAZ102" s="1"/>
      <c r="RBA102" s="1"/>
      <c r="RBB102" s="1"/>
      <c r="RBC102" s="1"/>
      <c r="RBD102" s="1"/>
      <c r="RBE102" s="1"/>
      <c r="RBF102" s="1"/>
      <c r="RBG102" s="1"/>
      <c r="RBH102" s="1"/>
      <c r="RBI102" s="1"/>
      <c r="RBJ102" s="1"/>
      <c r="RBK102" s="1"/>
      <c r="RBL102" s="1"/>
      <c r="RBM102" s="1"/>
      <c r="RBN102" s="1"/>
      <c r="RBO102" s="1"/>
      <c r="RBP102" s="1"/>
      <c r="RBQ102" s="1"/>
      <c r="RBR102" s="1"/>
      <c r="RBS102" s="1"/>
      <c r="RBT102" s="1"/>
      <c r="RBU102" s="1"/>
      <c r="RBV102" s="1"/>
      <c r="RBW102" s="1"/>
      <c r="RBX102" s="1"/>
      <c r="RBY102" s="1"/>
      <c r="RBZ102" s="1"/>
      <c r="RCA102" s="1"/>
      <c r="RCB102" s="1"/>
      <c r="RCC102" s="1"/>
      <c r="RCD102" s="1"/>
      <c r="RCE102" s="1"/>
      <c r="RCF102" s="1"/>
      <c r="RCG102" s="1"/>
      <c r="RCH102" s="1"/>
      <c r="RCI102" s="1"/>
      <c r="RCJ102" s="1"/>
      <c r="RCK102" s="1"/>
      <c r="RCL102" s="1"/>
      <c r="RCM102" s="1"/>
      <c r="RCN102" s="1"/>
      <c r="RCO102" s="1"/>
      <c r="RCP102" s="1"/>
      <c r="RCQ102" s="1"/>
      <c r="RCR102" s="1"/>
      <c r="RCS102" s="1"/>
      <c r="RCT102" s="1"/>
      <c r="RCU102" s="1"/>
      <c r="RCV102" s="1"/>
      <c r="RCW102" s="1"/>
      <c r="RCX102" s="1"/>
      <c r="RCY102" s="1"/>
      <c r="RCZ102" s="1"/>
      <c r="RDA102" s="1"/>
      <c r="RDB102" s="1"/>
      <c r="RDC102" s="1"/>
      <c r="RDD102" s="1"/>
      <c r="RDE102" s="1"/>
      <c r="RDF102" s="1"/>
      <c r="RDG102" s="1"/>
      <c r="RDH102" s="1"/>
      <c r="RDI102" s="1"/>
      <c r="RDJ102" s="1"/>
      <c r="RDK102" s="1"/>
      <c r="RDL102" s="1"/>
      <c r="RDM102" s="1"/>
      <c r="RDN102" s="1"/>
      <c r="RDO102" s="1"/>
      <c r="RDP102" s="1"/>
      <c r="RDQ102" s="1"/>
      <c r="RDR102" s="1"/>
      <c r="RDS102" s="1"/>
      <c r="RDT102" s="1"/>
      <c r="RDU102" s="1"/>
      <c r="RDV102" s="1"/>
      <c r="RDW102" s="1"/>
      <c r="RDX102" s="1"/>
      <c r="RDY102" s="1"/>
      <c r="RDZ102" s="1"/>
      <c r="REA102" s="1"/>
      <c r="REB102" s="1"/>
      <c r="REC102" s="1"/>
      <c r="RED102" s="1"/>
      <c r="REE102" s="1"/>
      <c r="REF102" s="1"/>
      <c r="REG102" s="1"/>
      <c r="REH102" s="1"/>
      <c r="REI102" s="1"/>
      <c r="REJ102" s="1"/>
      <c r="REK102" s="1"/>
      <c r="REL102" s="1"/>
      <c r="REM102" s="1"/>
      <c r="REN102" s="1"/>
      <c r="REO102" s="1"/>
      <c r="REP102" s="1"/>
      <c r="REQ102" s="1"/>
      <c r="RER102" s="1"/>
      <c r="RES102" s="1"/>
      <c r="RET102" s="1"/>
      <c r="REU102" s="1"/>
      <c r="REV102" s="1"/>
      <c r="REW102" s="1"/>
      <c r="REX102" s="1"/>
      <c r="REY102" s="1"/>
      <c r="REZ102" s="1"/>
      <c r="RFA102" s="1"/>
      <c r="RFB102" s="1"/>
      <c r="RFC102" s="1"/>
      <c r="RFD102" s="1"/>
      <c r="RFE102" s="1"/>
      <c r="RFF102" s="1"/>
      <c r="RFG102" s="1"/>
      <c r="RFH102" s="1"/>
      <c r="RFI102" s="1"/>
      <c r="RFJ102" s="1"/>
      <c r="RFK102" s="1"/>
      <c r="RFL102" s="1"/>
      <c r="RFM102" s="1"/>
      <c r="RFN102" s="1"/>
      <c r="RFO102" s="1"/>
      <c r="RFP102" s="1"/>
      <c r="RFQ102" s="1"/>
      <c r="RFR102" s="1"/>
      <c r="RFS102" s="1"/>
      <c r="RFT102" s="1"/>
      <c r="RFU102" s="1"/>
      <c r="RFV102" s="1"/>
      <c r="RFW102" s="1"/>
      <c r="RFX102" s="1"/>
      <c r="RFY102" s="1"/>
      <c r="RFZ102" s="1"/>
      <c r="RGA102" s="1"/>
      <c r="RGB102" s="1"/>
      <c r="RGC102" s="1"/>
      <c r="RGD102" s="1"/>
      <c r="RGE102" s="1"/>
      <c r="RGF102" s="1"/>
      <c r="RGG102" s="1"/>
      <c r="RGH102" s="1"/>
      <c r="RGI102" s="1"/>
      <c r="RGJ102" s="1"/>
      <c r="RGK102" s="1"/>
      <c r="RGL102" s="1"/>
      <c r="RGM102" s="1"/>
      <c r="RGN102" s="1"/>
      <c r="RGO102" s="1"/>
      <c r="RGP102" s="1"/>
      <c r="RGQ102" s="1"/>
      <c r="RGR102" s="1"/>
      <c r="RGS102" s="1"/>
      <c r="RGT102" s="1"/>
      <c r="RGU102" s="1"/>
      <c r="RGV102" s="1"/>
      <c r="RGW102" s="1"/>
      <c r="RGX102" s="1"/>
      <c r="RGY102" s="1"/>
      <c r="RGZ102" s="1"/>
      <c r="RHA102" s="1"/>
      <c r="RHB102" s="1"/>
      <c r="RHC102" s="1"/>
      <c r="RHD102" s="1"/>
      <c r="RHE102" s="1"/>
      <c r="RHF102" s="1"/>
      <c r="RHG102" s="1"/>
      <c r="RHH102" s="1"/>
      <c r="RHI102" s="1"/>
      <c r="RHJ102" s="1"/>
      <c r="RHK102" s="1"/>
      <c r="RHL102" s="1"/>
      <c r="RHM102" s="1"/>
      <c r="RHN102" s="1"/>
      <c r="RHO102" s="1"/>
      <c r="RHP102" s="1"/>
      <c r="RHQ102" s="1"/>
      <c r="RHR102" s="1"/>
      <c r="RHS102" s="1"/>
      <c r="RHT102" s="1"/>
      <c r="RHU102" s="1"/>
      <c r="RHV102" s="1"/>
      <c r="RHW102" s="1"/>
      <c r="RHX102" s="1"/>
      <c r="RHY102" s="1"/>
      <c r="RHZ102" s="1"/>
      <c r="RIA102" s="1"/>
      <c r="RIB102" s="1"/>
      <c r="RIC102" s="1"/>
      <c r="RID102" s="1"/>
      <c r="RIE102" s="1"/>
      <c r="RIF102" s="1"/>
      <c r="RIG102" s="1"/>
      <c r="RIH102" s="1"/>
      <c r="RII102" s="1"/>
      <c r="RIJ102" s="1"/>
      <c r="RIK102" s="1"/>
      <c r="RIL102" s="1"/>
      <c r="RIM102" s="1"/>
      <c r="RIN102" s="1"/>
      <c r="RIO102" s="1"/>
      <c r="RIP102" s="1"/>
      <c r="RIQ102" s="1"/>
      <c r="RIR102" s="1"/>
      <c r="RIS102" s="1"/>
      <c r="RIT102" s="1"/>
      <c r="RIU102" s="1"/>
      <c r="RIV102" s="1"/>
      <c r="RIW102" s="1"/>
      <c r="RIX102" s="1"/>
      <c r="RIY102" s="1"/>
      <c r="RIZ102" s="1"/>
      <c r="RJA102" s="1"/>
      <c r="RJB102" s="1"/>
      <c r="RJC102" s="1"/>
      <c r="RJD102" s="1"/>
      <c r="RJE102" s="1"/>
      <c r="RJF102" s="1"/>
      <c r="RJG102" s="1"/>
      <c r="RJH102" s="1"/>
      <c r="RJI102" s="1"/>
      <c r="RJJ102" s="1"/>
      <c r="RJK102" s="1"/>
      <c r="RJL102" s="1"/>
      <c r="RJM102" s="1"/>
      <c r="RJN102" s="1"/>
      <c r="RJO102" s="1"/>
      <c r="RJP102" s="1"/>
      <c r="RJQ102" s="1"/>
      <c r="RJR102" s="1"/>
      <c r="RJS102" s="1"/>
      <c r="RJT102" s="1"/>
      <c r="RJU102" s="1"/>
      <c r="RJV102" s="1"/>
      <c r="RJW102" s="1"/>
      <c r="RJX102" s="1"/>
      <c r="RJY102" s="1"/>
      <c r="RJZ102" s="1"/>
      <c r="RKA102" s="1"/>
      <c r="RKB102" s="1"/>
      <c r="RKC102" s="1"/>
      <c r="RKD102" s="1"/>
      <c r="RKE102" s="1"/>
      <c r="RKF102" s="1"/>
      <c r="RKG102" s="1"/>
      <c r="RKH102" s="1"/>
      <c r="RKI102" s="1"/>
      <c r="RKJ102" s="1"/>
      <c r="RKK102" s="1"/>
      <c r="RKL102" s="1"/>
      <c r="RKM102" s="1"/>
      <c r="RKN102" s="1"/>
      <c r="RKO102" s="1"/>
      <c r="RKP102" s="1"/>
      <c r="RKQ102" s="1"/>
      <c r="RKR102" s="1"/>
      <c r="RKS102" s="1"/>
      <c r="RKT102" s="1"/>
      <c r="RKU102" s="1"/>
      <c r="RKV102" s="1"/>
      <c r="RKW102" s="1"/>
      <c r="RKX102" s="1"/>
      <c r="RKY102" s="1"/>
      <c r="RKZ102" s="1"/>
      <c r="RLA102" s="1"/>
      <c r="RLB102" s="1"/>
      <c r="RLC102" s="1"/>
      <c r="RLD102" s="1"/>
      <c r="RLE102" s="1"/>
      <c r="RLF102" s="1"/>
      <c r="RLG102" s="1"/>
      <c r="RLH102" s="1"/>
      <c r="RLI102" s="1"/>
      <c r="RLJ102" s="1"/>
      <c r="RLK102" s="1"/>
      <c r="RLL102" s="1"/>
      <c r="RLM102" s="1"/>
      <c r="RLN102" s="1"/>
      <c r="RLO102" s="1"/>
      <c r="RLP102" s="1"/>
      <c r="RLQ102" s="1"/>
      <c r="RLR102" s="1"/>
      <c r="RLS102" s="1"/>
      <c r="RLT102" s="1"/>
      <c r="RLU102" s="1"/>
      <c r="RLV102" s="1"/>
      <c r="RLW102" s="1"/>
      <c r="RLX102" s="1"/>
      <c r="RLY102" s="1"/>
      <c r="RLZ102" s="1"/>
      <c r="RMA102" s="1"/>
      <c r="RMB102" s="1"/>
      <c r="RMC102" s="1"/>
      <c r="RMD102" s="1"/>
      <c r="RME102" s="1"/>
      <c r="RMF102" s="1"/>
      <c r="RMG102" s="1"/>
      <c r="RMH102" s="1"/>
      <c r="RMI102" s="1"/>
      <c r="RMJ102" s="1"/>
      <c r="RMK102" s="1"/>
      <c r="RML102" s="1"/>
      <c r="RMM102" s="1"/>
      <c r="RMN102" s="1"/>
      <c r="RMO102" s="1"/>
      <c r="RMP102" s="1"/>
      <c r="RMQ102" s="1"/>
      <c r="RMR102" s="1"/>
      <c r="RMS102" s="1"/>
      <c r="RMT102" s="1"/>
      <c r="RMU102" s="1"/>
      <c r="RMV102" s="1"/>
      <c r="RMW102" s="1"/>
      <c r="RMX102" s="1"/>
      <c r="RMY102" s="1"/>
      <c r="RMZ102" s="1"/>
      <c r="RNA102" s="1"/>
      <c r="RNB102" s="1"/>
      <c r="RNC102" s="1"/>
      <c r="RND102" s="1"/>
      <c r="RNE102" s="1"/>
      <c r="RNF102" s="1"/>
      <c r="RNG102" s="1"/>
      <c r="RNH102" s="1"/>
      <c r="RNI102" s="1"/>
      <c r="RNJ102" s="1"/>
      <c r="RNK102" s="1"/>
      <c r="RNL102" s="1"/>
      <c r="RNM102" s="1"/>
      <c r="RNN102" s="1"/>
      <c r="RNO102" s="1"/>
      <c r="RNP102" s="1"/>
      <c r="RNQ102" s="1"/>
      <c r="RNR102" s="1"/>
      <c r="RNS102" s="1"/>
      <c r="RNT102" s="1"/>
      <c r="RNU102" s="1"/>
      <c r="RNV102" s="1"/>
      <c r="RNW102" s="1"/>
      <c r="RNX102" s="1"/>
      <c r="RNY102" s="1"/>
      <c r="RNZ102" s="1"/>
      <c r="ROA102" s="1"/>
      <c r="ROB102" s="1"/>
      <c r="ROC102" s="1"/>
      <c r="ROD102" s="1"/>
      <c r="ROE102" s="1"/>
      <c r="ROF102" s="1"/>
      <c r="ROG102" s="1"/>
      <c r="ROH102" s="1"/>
      <c r="ROI102" s="1"/>
      <c r="ROJ102" s="1"/>
      <c r="ROK102" s="1"/>
      <c r="ROL102" s="1"/>
      <c r="ROM102" s="1"/>
      <c r="RON102" s="1"/>
      <c r="ROO102" s="1"/>
      <c r="ROP102" s="1"/>
      <c r="ROQ102" s="1"/>
      <c r="ROR102" s="1"/>
      <c r="ROS102" s="1"/>
      <c r="ROT102" s="1"/>
      <c r="ROU102" s="1"/>
      <c r="ROV102" s="1"/>
      <c r="ROW102" s="1"/>
      <c r="ROX102" s="1"/>
      <c r="ROY102" s="1"/>
      <c r="ROZ102" s="1"/>
      <c r="RPA102" s="1"/>
      <c r="RPB102" s="1"/>
      <c r="RPC102" s="1"/>
      <c r="RPD102" s="1"/>
      <c r="RPE102" s="1"/>
      <c r="RPF102" s="1"/>
      <c r="RPG102" s="1"/>
      <c r="RPH102" s="1"/>
      <c r="RPI102" s="1"/>
      <c r="RPJ102" s="1"/>
      <c r="RPK102" s="1"/>
      <c r="RPL102" s="1"/>
      <c r="RPM102" s="1"/>
      <c r="RPN102" s="1"/>
      <c r="RPO102" s="1"/>
      <c r="RPP102" s="1"/>
      <c r="RPQ102" s="1"/>
      <c r="RPR102" s="1"/>
      <c r="RPS102" s="1"/>
      <c r="RPT102" s="1"/>
      <c r="RPU102" s="1"/>
      <c r="RPV102" s="1"/>
      <c r="RPW102" s="1"/>
      <c r="RPX102" s="1"/>
      <c r="RPY102" s="1"/>
      <c r="RPZ102" s="1"/>
      <c r="RQA102" s="1"/>
      <c r="RQB102" s="1"/>
      <c r="RQC102" s="1"/>
      <c r="RQD102" s="1"/>
      <c r="RQE102" s="1"/>
      <c r="RQF102" s="1"/>
      <c r="RQG102" s="1"/>
      <c r="RQH102" s="1"/>
      <c r="RQI102" s="1"/>
      <c r="RQJ102" s="1"/>
      <c r="RQK102" s="1"/>
      <c r="RQL102" s="1"/>
      <c r="RQM102" s="1"/>
      <c r="RQN102" s="1"/>
      <c r="RQO102" s="1"/>
      <c r="RQP102" s="1"/>
      <c r="RQQ102" s="1"/>
      <c r="RQR102" s="1"/>
      <c r="RQS102" s="1"/>
      <c r="RQT102" s="1"/>
      <c r="RQU102" s="1"/>
      <c r="RQV102" s="1"/>
      <c r="RQW102" s="1"/>
      <c r="RQX102" s="1"/>
      <c r="RQY102" s="1"/>
      <c r="RQZ102" s="1"/>
      <c r="RRA102" s="1"/>
      <c r="RRB102" s="1"/>
      <c r="RRC102" s="1"/>
      <c r="RRD102" s="1"/>
      <c r="RRE102" s="1"/>
      <c r="RRF102" s="1"/>
      <c r="RRG102" s="1"/>
      <c r="RRH102" s="1"/>
      <c r="RRI102" s="1"/>
      <c r="RRJ102" s="1"/>
      <c r="RRK102" s="1"/>
      <c r="RRL102" s="1"/>
      <c r="RRM102" s="1"/>
      <c r="RRN102" s="1"/>
      <c r="RRO102" s="1"/>
      <c r="RRP102" s="1"/>
      <c r="RRQ102" s="1"/>
      <c r="RRR102" s="1"/>
      <c r="RRS102" s="1"/>
      <c r="RRT102" s="1"/>
      <c r="RRU102" s="1"/>
      <c r="RRV102" s="1"/>
      <c r="RRW102" s="1"/>
      <c r="RRX102" s="1"/>
      <c r="RRY102" s="1"/>
      <c r="RRZ102" s="1"/>
      <c r="RSA102" s="1"/>
      <c r="RSB102" s="1"/>
      <c r="RSC102" s="1"/>
      <c r="RSD102" s="1"/>
      <c r="RSE102" s="1"/>
      <c r="RSF102" s="1"/>
      <c r="RSG102" s="1"/>
      <c r="RSH102" s="1"/>
      <c r="RSI102" s="1"/>
      <c r="RSJ102" s="1"/>
      <c r="RSK102" s="1"/>
      <c r="RSL102" s="1"/>
      <c r="RSM102" s="1"/>
      <c r="RSN102" s="1"/>
      <c r="RSO102" s="1"/>
      <c r="RSP102" s="1"/>
      <c r="RSQ102" s="1"/>
      <c r="RSR102" s="1"/>
      <c r="RSS102" s="1"/>
      <c r="RST102" s="1"/>
      <c r="RSU102" s="1"/>
      <c r="RSV102" s="1"/>
      <c r="RSW102" s="1"/>
      <c r="RSX102" s="1"/>
      <c r="RSY102" s="1"/>
      <c r="RSZ102" s="1"/>
      <c r="RTA102" s="1"/>
      <c r="RTB102" s="1"/>
      <c r="RTC102" s="1"/>
      <c r="RTD102" s="1"/>
      <c r="RTE102" s="1"/>
      <c r="RTF102" s="1"/>
      <c r="RTG102" s="1"/>
      <c r="RTH102" s="1"/>
      <c r="RTI102" s="1"/>
      <c r="RTJ102" s="1"/>
      <c r="RTK102" s="1"/>
      <c r="RTL102" s="1"/>
      <c r="RTM102" s="1"/>
      <c r="RTN102" s="1"/>
      <c r="RTO102" s="1"/>
      <c r="RTP102" s="1"/>
      <c r="RTQ102" s="1"/>
      <c r="RTR102" s="1"/>
      <c r="RTS102" s="1"/>
      <c r="RTT102" s="1"/>
      <c r="RTU102" s="1"/>
      <c r="RTV102" s="1"/>
      <c r="RTW102" s="1"/>
      <c r="RTX102" s="1"/>
      <c r="RTY102" s="1"/>
      <c r="RTZ102" s="1"/>
      <c r="RUA102" s="1"/>
      <c r="RUB102" s="1"/>
      <c r="RUC102" s="1"/>
      <c r="RUD102" s="1"/>
      <c r="RUE102" s="1"/>
      <c r="RUF102" s="1"/>
      <c r="RUG102" s="1"/>
      <c r="RUH102" s="1"/>
      <c r="RUI102" s="1"/>
      <c r="RUJ102" s="1"/>
      <c r="RUK102" s="1"/>
      <c r="RUL102" s="1"/>
      <c r="RUM102" s="1"/>
      <c r="RUN102" s="1"/>
      <c r="RUO102" s="1"/>
      <c r="RUP102" s="1"/>
      <c r="RUQ102" s="1"/>
      <c r="RUR102" s="1"/>
      <c r="RUS102" s="1"/>
      <c r="RUT102" s="1"/>
      <c r="RUU102" s="1"/>
      <c r="RUV102" s="1"/>
      <c r="RUW102" s="1"/>
      <c r="RUX102" s="1"/>
      <c r="RUY102" s="1"/>
      <c r="RUZ102" s="1"/>
      <c r="RVA102" s="1"/>
      <c r="RVB102" s="1"/>
      <c r="RVC102" s="1"/>
      <c r="RVD102" s="1"/>
      <c r="RVE102" s="1"/>
      <c r="RVF102" s="1"/>
      <c r="RVG102" s="1"/>
      <c r="RVH102" s="1"/>
      <c r="RVI102" s="1"/>
      <c r="RVJ102" s="1"/>
      <c r="RVK102" s="1"/>
      <c r="RVL102" s="1"/>
      <c r="RVM102" s="1"/>
      <c r="RVN102" s="1"/>
      <c r="RVO102" s="1"/>
      <c r="RVP102" s="1"/>
      <c r="RVQ102" s="1"/>
      <c r="RVR102" s="1"/>
      <c r="RVS102" s="1"/>
      <c r="RVT102" s="1"/>
      <c r="RVU102" s="1"/>
      <c r="RVV102" s="1"/>
      <c r="RVW102" s="1"/>
      <c r="RVX102" s="1"/>
      <c r="RVY102" s="1"/>
      <c r="RVZ102" s="1"/>
      <c r="RWA102" s="1"/>
      <c r="RWB102" s="1"/>
      <c r="RWC102" s="1"/>
      <c r="RWD102" s="1"/>
      <c r="RWE102" s="1"/>
      <c r="RWF102" s="1"/>
      <c r="RWG102" s="1"/>
      <c r="RWH102" s="1"/>
      <c r="RWI102" s="1"/>
      <c r="RWJ102" s="1"/>
      <c r="RWK102" s="1"/>
      <c r="RWL102" s="1"/>
      <c r="RWM102" s="1"/>
      <c r="RWN102" s="1"/>
      <c r="RWO102" s="1"/>
      <c r="RWP102" s="1"/>
      <c r="RWQ102" s="1"/>
      <c r="RWR102" s="1"/>
      <c r="RWS102" s="1"/>
      <c r="RWT102" s="1"/>
      <c r="RWU102" s="1"/>
      <c r="RWV102" s="1"/>
      <c r="RWW102" s="1"/>
      <c r="RWX102" s="1"/>
      <c r="RWY102" s="1"/>
      <c r="RWZ102" s="1"/>
      <c r="RXA102" s="1"/>
      <c r="RXB102" s="1"/>
      <c r="RXC102" s="1"/>
      <c r="RXD102" s="1"/>
      <c r="RXE102" s="1"/>
      <c r="RXF102" s="1"/>
      <c r="RXG102" s="1"/>
      <c r="RXH102" s="1"/>
      <c r="RXI102" s="1"/>
      <c r="RXJ102" s="1"/>
      <c r="RXK102" s="1"/>
      <c r="RXL102" s="1"/>
      <c r="RXM102" s="1"/>
      <c r="RXN102" s="1"/>
      <c r="RXO102" s="1"/>
      <c r="RXP102" s="1"/>
      <c r="RXQ102" s="1"/>
      <c r="RXR102" s="1"/>
      <c r="RXS102" s="1"/>
      <c r="RXT102" s="1"/>
      <c r="RXU102" s="1"/>
      <c r="RXV102" s="1"/>
      <c r="RXW102" s="1"/>
      <c r="RXX102" s="1"/>
      <c r="RXY102" s="1"/>
      <c r="RXZ102" s="1"/>
      <c r="RYA102" s="1"/>
      <c r="RYB102" s="1"/>
      <c r="RYC102" s="1"/>
      <c r="RYD102" s="1"/>
      <c r="RYE102" s="1"/>
      <c r="RYF102" s="1"/>
      <c r="RYG102" s="1"/>
      <c r="RYH102" s="1"/>
      <c r="RYI102" s="1"/>
      <c r="RYJ102" s="1"/>
      <c r="RYK102" s="1"/>
      <c r="RYL102" s="1"/>
      <c r="RYM102" s="1"/>
      <c r="RYN102" s="1"/>
      <c r="RYO102" s="1"/>
      <c r="RYP102" s="1"/>
      <c r="RYQ102" s="1"/>
      <c r="RYR102" s="1"/>
      <c r="RYS102" s="1"/>
      <c r="RYT102" s="1"/>
      <c r="RYU102" s="1"/>
      <c r="RYV102" s="1"/>
      <c r="RYW102" s="1"/>
      <c r="RYX102" s="1"/>
      <c r="RYY102" s="1"/>
      <c r="RYZ102" s="1"/>
      <c r="RZA102" s="1"/>
      <c r="RZB102" s="1"/>
      <c r="RZC102" s="1"/>
      <c r="RZD102" s="1"/>
      <c r="RZE102" s="1"/>
      <c r="RZF102" s="1"/>
      <c r="RZG102" s="1"/>
      <c r="RZH102" s="1"/>
      <c r="RZI102" s="1"/>
      <c r="RZJ102" s="1"/>
      <c r="RZK102" s="1"/>
      <c r="RZL102" s="1"/>
      <c r="RZM102" s="1"/>
      <c r="RZN102" s="1"/>
      <c r="RZO102" s="1"/>
      <c r="RZP102" s="1"/>
      <c r="RZQ102" s="1"/>
      <c r="RZR102" s="1"/>
      <c r="RZS102" s="1"/>
      <c r="RZT102" s="1"/>
      <c r="RZU102" s="1"/>
      <c r="RZV102" s="1"/>
      <c r="RZW102" s="1"/>
      <c r="RZX102" s="1"/>
      <c r="RZY102" s="1"/>
      <c r="RZZ102" s="1"/>
      <c r="SAA102" s="1"/>
      <c r="SAB102" s="1"/>
      <c r="SAC102" s="1"/>
      <c r="SAD102" s="1"/>
      <c r="SAE102" s="1"/>
      <c r="SAF102" s="1"/>
      <c r="SAG102" s="1"/>
      <c r="SAH102" s="1"/>
      <c r="SAI102" s="1"/>
      <c r="SAJ102" s="1"/>
      <c r="SAK102" s="1"/>
      <c r="SAL102" s="1"/>
      <c r="SAM102" s="1"/>
      <c r="SAN102" s="1"/>
      <c r="SAO102" s="1"/>
      <c r="SAP102" s="1"/>
      <c r="SAQ102" s="1"/>
      <c r="SAR102" s="1"/>
      <c r="SAS102" s="1"/>
      <c r="SAT102" s="1"/>
      <c r="SAU102" s="1"/>
      <c r="SAV102" s="1"/>
      <c r="SAW102" s="1"/>
      <c r="SAX102" s="1"/>
      <c r="SAY102" s="1"/>
      <c r="SAZ102" s="1"/>
      <c r="SBA102" s="1"/>
      <c r="SBB102" s="1"/>
      <c r="SBC102" s="1"/>
      <c r="SBD102" s="1"/>
      <c r="SBE102" s="1"/>
      <c r="SBF102" s="1"/>
      <c r="SBG102" s="1"/>
      <c r="SBH102" s="1"/>
      <c r="SBI102" s="1"/>
      <c r="SBJ102" s="1"/>
      <c r="SBK102" s="1"/>
      <c r="SBL102" s="1"/>
      <c r="SBM102" s="1"/>
      <c r="SBN102" s="1"/>
      <c r="SBO102" s="1"/>
      <c r="SBP102" s="1"/>
      <c r="SBQ102" s="1"/>
      <c r="SBR102" s="1"/>
      <c r="SBS102" s="1"/>
      <c r="SBT102" s="1"/>
      <c r="SBU102" s="1"/>
      <c r="SBV102" s="1"/>
      <c r="SBW102" s="1"/>
      <c r="SBX102" s="1"/>
      <c r="SBY102" s="1"/>
      <c r="SBZ102" s="1"/>
      <c r="SCA102" s="1"/>
      <c r="SCB102" s="1"/>
      <c r="SCC102" s="1"/>
      <c r="SCD102" s="1"/>
      <c r="SCE102" s="1"/>
      <c r="SCF102" s="1"/>
      <c r="SCG102" s="1"/>
      <c r="SCH102" s="1"/>
      <c r="SCI102" s="1"/>
      <c r="SCJ102" s="1"/>
      <c r="SCK102" s="1"/>
      <c r="SCL102" s="1"/>
      <c r="SCM102" s="1"/>
      <c r="SCN102" s="1"/>
      <c r="SCO102" s="1"/>
      <c r="SCP102" s="1"/>
      <c r="SCQ102" s="1"/>
      <c r="SCR102" s="1"/>
      <c r="SCS102" s="1"/>
      <c r="SCT102" s="1"/>
      <c r="SCU102" s="1"/>
      <c r="SCV102" s="1"/>
      <c r="SCW102" s="1"/>
      <c r="SCX102" s="1"/>
      <c r="SCY102" s="1"/>
      <c r="SCZ102" s="1"/>
      <c r="SDA102" s="1"/>
      <c r="SDB102" s="1"/>
      <c r="SDC102" s="1"/>
      <c r="SDD102" s="1"/>
      <c r="SDE102" s="1"/>
      <c r="SDF102" s="1"/>
      <c r="SDG102" s="1"/>
      <c r="SDH102" s="1"/>
      <c r="SDI102" s="1"/>
      <c r="SDJ102" s="1"/>
      <c r="SDK102" s="1"/>
      <c r="SDL102" s="1"/>
      <c r="SDM102" s="1"/>
      <c r="SDN102" s="1"/>
      <c r="SDO102" s="1"/>
      <c r="SDP102" s="1"/>
      <c r="SDQ102" s="1"/>
      <c r="SDR102" s="1"/>
      <c r="SDS102" s="1"/>
      <c r="SDT102" s="1"/>
      <c r="SDU102" s="1"/>
      <c r="SDV102" s="1"/>
      <c r="SDW102" s="1"/>
      <c r="SDX102" s="1"/>
      <c r="SDY102" s="1"/>
      <c r="SDZ102" s="1"/>
      <c r="SEA102" s="1"/>
      <c r="SEB102" s="1"/>
      <c r="SEC102" s="1"/>
      <c r="SED102" s="1"/>
      <c r="SEE102" s="1"/>
      <c r="SEF102" s="1"/>
      <c r="SEG102" s="1"/>
      <c r="SEH102" s="1"/>
      <c r="SEI102" s="1"/>
      <c r="SEJ102" s="1"/>
      <c r="SEK102" s="1"/>
      <c r="SEL102" s="1"/>
      <c r="SEM102" s="1"/>
      <c r="SEN102" s="1"/>
      <c r="SEO102" s="1"/>
      <c r="SEP102" s="1"/>
      <c r="SEQ102" s="1"/>
      <c r="SER102" s="1"/>
      <c r="SES102" s="1"/>
      <c r="SET102" s="1"/>
      <c r="SEU102" s="1"/>
      <c r="SEV102" s="1"/>
      <c r="SEW102" s="1"/>
      <c r="SEX102" s="1"/>
      <c r="SEY102" s="1"/>
      <c r="SEZ102" s="1"/>
      <c r="SFA102" s="1"/>
      <c r="SFB102" s="1"/>
      <c r="SFC102" s="1"/>
      <c r="SFD102" s="1"/>
      <c r="SFE102" s="1"/>
      <c r="SFF102" s="1"/>
      <c r="SFG102" s="1"/>
      <c r="SFH102" s="1"/>
      <c r="SFI102" s="1"/>
      <c r="SFJ102" s="1"/>
      <c r="SFK102" s="1"/>
      <c r="SFL102" s="1"/>
      <c r="SFM102" s="1"/>
      <c r="SFN102" s="1"/>
      <c r="SFO102" s="1"/>
      <c r="SFP102" s="1"/>
      <c r="SFQ102" s="1"/>
      <c r="SFR102" s="1"/>
      <c r="SFS102" s="1"/>
      <c r="SFT102" s="1"/>
      <c r="SFU102" s="1"/>
      <c r="SFV102" s="1"/>
      <c r="SFW102" s="1"/>
      <c r="SFX102" s="1"/>
      <c r="SFY102" s="1"/>
      <c r="SFZ102" s="1"/>
      <c r="SGA102" s="1"/>
      <c r="SGB102" s="1"/>
      <c r="SGC102" s="1"/>
      <c r="SGD102" s="1"/>
      <c r="SGE102" s="1"/>
      <c r="SGF102" s="1"/>
      <c r="SGG102" s="1"/>
      <c r="SGH102" s="1"/>
      <c r="SGI102" s="1"/>
      <c r="SGJ102" s="1"/>
      <c r="SGK102" s="1"/>
      <c r="SGL102" s="1"/>
      <c r="SGM102" s="1"/>
      <c r="SGN102" s="1"/>
      <c r="SGO102" s="1"/>
      <c r="SGP102" s="1"/>
      <c r="SGQ102" s="1"/>
      <c r="SGR102" s="1"/>
      <c r="SGS102" s="1"/>
      <c r="SGT102" s="1"/>
      <c r="SGU102" s="1"/>
      <c r="SGV102" s="1"/>
      <c r="SGW102" s="1"/>
      <c r="SGX102" s="1"/>
      <c r="SGY102" s="1"/>
      <c r="SGZ102" s="1"/>
      <c r="SHA102" s="1"/>
      <c r="SHB102" s="1"/>
      <c r="SHC102" s="1"/>
      <c r="SHD102" s="1"/>
      <c r="SHE102" s="1"/>
      <c r="SHF102" s="1"/>
      <c r="SHG102" s="1"/>
      <c r="SHH102" s="1"/>
      <c r="SHI102" s="1"/>
      <c r="SHJ102" s="1"/>
      <c r="SHK102" s="1"/>
      <c r="SHL102" s="1"/>
      <c r="SHM102" s="1"/>
      <c r="SHN102" s="1"/>
      <c r="SHO102" s="1"/>
      <c r="SHP102" s="1"/>
      <c r="SHQ102" s="1"/>
      <c r="SHR102" s="1"/>
      <c r="SHS102" s="1"/>
      <c r="SHT102" s="1"/>
      <c r="SHU102" s="1"/>
      <c r="SHV102" s="1"/>
      <c r="SHW102" s="1"/>
      <c r="SHX102" s="1"/>
      <c r="SHY102" s="1"/>
      <c r="SHZ102" s="1"/>
      <c r="SIA102" s="1"/>
      <c r="SIB102" s="1"/>
      <c r="SIC102" s="1"/>
      <c r="SID102" s="1"/>
      <c r="SIE102" s="1"/>
      <c r="SIF102" s="1"/>
      <c r="SIG102" s="1"/>
      <c r="SIH102" s="1"/>
      <c r="SII102" s="1"/>
      <c r="SIJ102" s="1"/>
      <c r="SIK102" s="1"/>
      <c r="SIL102" s="1"/>
      <c r="SIM102" s="1"/>
      <c r="SIN102" s="1"/>
      <c r="SIO102" s="1"/>
      <c r="SIP102" s="1"/>
      <c r="SIQ102" s="1"/>
      <c r="SIR102" s="1"/>
      <c r="SIS102" s="1"/>
      <c r="SIT102" s="1"/>
      <c r="SIU102" s="1"/>
      <c r="SIV102" s="1"/>
      <c r="SIW102" s="1"/>
      <c r="SIX102" s="1"/>
      <c r="SIY102" s="1"/>
      <c r="SIZ102" s="1"/>
      <c r="SJA102" s="1"/>
      <c r="SJB102" s="1"/>
      <c r="SJC102" s="1"/>
      <c r="SJD102" s="1"/>
      <c r="SJE102" s="1"/>
      <c r="SJF102" s="1"/>
      <c r="SJG102" s="1"/>
      <c r="SJH102" s="1"/>
      <c r="SJI102" s="1"/>
      <c r="SJJ102" s="1"/>
      <c r="SJK102" s="1"/>
      <c r="SJL102" s="1"/>
      <c r="SJM102" s="1"/>
      <c r="SJN102" s="1"/>
      <c r="SJO102" s="1"/>
      <c r="SJP102" s="1"/>
      <c r="SJQ102" s="1"/>
      <c r="SJR102" s="1"/>
      <c r="SJS102" s="1"/>
      <c r="SJT102" s="1"/>
      <c r="SJU102" s="1"/>
      <c r="SJV102" s="1"/>
      <c r="SJW102" s="1"/>
      <c r="SJX102" s="1"/>
      <c r="SJY102" s="1"/>
      <c r="SJZ102" s="1"/>
      <c r="SKA102" s="1"/>
      <c r="SKB102" s="1"/>
      <c r="SKC102" s="1"/>
      <c r="SKD102" s="1"/>
      <c r="SKE102" s="1"/>
      <c r="SKF102" s="1"/>
      <c r="SKG102" s="1"/>
      <c r="SKH102" s="1"/>
      <c r="SKI102" s="1"/>
      <c r="SKJ102" s="1"/>
      <c r="SKK102" s="1"/>
      <c r="SKL102" s="1"/>
      <c r="SKM102" s="1"/>
      <c r="SKN102" s="1"/>
      <c r="SKO102" s="1"/>
      <c r="SKP102" s="1"/>
      <c r="SKQ102" s="1"/>
      <c r="SKR102" s="1"/>
      <c r="SKS102" s="1"/>
      <c r="SKT102" s="1"/>
      <c r="SKU102" s="1"/>
      <c r="SKV102" s="1"/>
      <c r="SKW102" s="1"/>
      <c r="SKX102" s="1"/>
      <c r="SKY102" s="1"/>
      <c r="SKZ102" s="1"/>
      <c r="SLA102" s="1"/>
      <c r="SLB102" s="1"/>
      <c r="SLC102" s="1"/>
      <c r="SLD102" s="1"/>
      <c r="SLE102" s="1"/>
      <c r="SLF102" s="1"/>
      <c r="SLG102" s="1"/>
      <c r="SLH102" s="1"/>
      <c r="SLI102" s="1"/>
      <c r="SLJ102" s="1"/>
      <c r="SLK102" s="1"/>
      <c r="SLL102" s="1"/>
      <c r="SLM102" s="1"/>
      <c r="SLN102" s="1"/>
      <c r="SLO102" s="1"/>
      <c r="SLP102" s="1"/>
      <c r="SLQ102" s="1"/>
      <c r="SLR102" s="1"/>
      <c r="SLS102" s="1"/>
      <c r="SLT102" s="1"/>
      <c r="SLU102" s="1"/>
      <c r="SLV102" s="1"/>
      <c r="SLW102" s="1"/>
      <c r="SLX102" s="1"/>
      <c r="SLY102" s="1"/>
      <c r="SLZ102" s="1"/>
      <c r="SMA102" s="1"/>
      <c r="SMB102" s="1"/>
      <c r="SMC102" s="1"/>
      <c r="SMD102" s="1"/>
      <c r="SME102" s="1"/>
      <c r="SMF102" s="1"/>
      <c r="SMG102" s="1"/>
      <c r="SMH102" s="1"/>
      <c r="SMI102" s="1"/>
      <c r="SMJ102" s="1"/>
      <c r="SMK102" s="1"/>
      <c r="SML102" s="1"/>
      <c r="SMM102" s="1"/>
      <c r="SMN102" s="1"/>
      <c r="SMO102" s="1"/>
      <c r="SMP102" s="1"/>
      <c r="SMQ102" s="1"/>
      <c r="SMR102" s="1"/>
      <c r="SMS102" s="1"/>
      <c r="SMT102" s="1"/>
      <c r="SMU102" s="1"/>
      <c r="SMV102" s="1"/>
      <c r="SMW102" s="1"/>
      <c r="SMX102" s="1"/>
      <c r="SMY102" s="1"/>
      <c r="SMZ102" s="1"/>
      <c r="SNA102" s="1"/>
      <c r="SNB102" s="1"/>
      <c r="SNC102" s="1"/>
      <c r="SND102" s="1"/>
      <c r="SNE102" s="1"/>
      <c r="SNF102" s="1"/>
      <c r="SNG102" s="1"/>
      <c r="SNH102" s="1"/>
      <c r="SNI102" s="1"/>
      <c r="SNJ102" s="1"/>
      <c r="SNK102" s="1"/>
      <c r="SNL102" s="1"/>
      <c r="SNM102" s="1"/>
      <c r="SNN102" s="1"/>
      <c r="SNO102" s="1"/>
      <c r="SNP102" s="1"/>
      <c r="SNQ102" s="1"/>
      <c r="SNR102" s="1"/>
      <c r="SNS102" s="1"/>
      <c r="SNT102" s="1"/>
      <c r="SNU102" s="1"/>
      <c r="SNV102" s="1"/>
      <c r="SNW102" s="1"/>
      <c r="SNX102" s="1"/>
      <c r="SNY102" s="1"/>
      <c r="SNZ102" s="1"/>
      <c r="SOA102" s="1"/>
      <c r="SOB102" s="1"/>
      <c r="SOC102" s="1"/>
      <c r="SOD102" s="1"/>
      <c r="SOE102" s="1"/>
      <c r="SOF102" s="1"/>
      <c r="SOG102" s="1"/>
      <c r="SOH102" s="1"/>
      <c r="SOI102" s="1"/>
      <c r="SOJ102" s="1"/>
      <c r="SOK102" s="1"/>
      <c r="SOL102" s="1"/>
      <c r="SOM102" s="1"/>
      <c r="SON102" s="1"/>
      <c r="SOO102" s="1"/>
      <c r="SOP102" s="1"/>
      <c r="SOQ102" s="1"/>
      <c r="SOR102" s="1"/>
      <c r="SOS102" s="1"/>
      <c r="SOT102" s="1"/>
      <c r="SOU102" s="1"/>
      <c r="SOV102" s="1"/>
      <c r="SOW102" s="1"/>
      <c r="SOX102" s="1"/>
      <c r="SOY102" s="1"/>
      <c r="SOZ102" s="1"/>
      <c r="SPA102" s="1"/>
      <c r="SPB102" s="1"/>
      <c r="SPC102" s="1"/>
      <c r="SPD102" s="1"/>
      <c r="SPE102" s="1"/>
      <c r="SPF102" s="1"/>
      <c r="SPG102" s="1"/>
      <c r="SPH102" s="1"/>
      <c r="SPI102" s="1"/>
      <c r="SPJ102" s="1"/>
      <c r="SPK102" s="1"/>
      <c r="SPL102" s="1"/>
      <c r="SPM102" s="1"/>
      <c r="SPN102" s="1"/>
      <c r="SPO102" s="1"/>
      <c r="SPP102" s="1"/>
      <c r="SPQ102" s="1"/>
      <c r="SPR102" s="1"/>
      <c r="SPS102" s="1"/>
      <c r="SPT102" s="1"/>
      <c r="SPU102" s="1"/>
      <c r="SPV102" s="1"/>
      <c r="SPW102" s="1"/>
      <c r="SPX102" s="1"/>
      <c r="SPY102" s="1"/>
      <c r="SPZ102" s="1"/>
      <c r="SQA102" s="1"/>
      <c r="SQB102" s="1"/>
      <c r="SQC102" s="1"/>
      <c r="SQD102" s="1"/>
      <c r="SQE102" s="1"/>
      <c r="SQF102" s="1"/>
      <c r="SQG102" s="1"/>
      <c r="SQH102" s="1"/>
      <c r="SQI102" s="1"/>
      <c r="SQJ102" s="1"/>
      <c r="SQK102" s="1"/>
      <c r="SQL102" s="1"/>
      <c r="SQM102" s="1"/>
      <c r="SQN102" s="1"/>
      <c r="SQO102" s="1"/>
      <c r="SQP102" s="1"/>
      <c r="SQQ102" s="1"/>
      <c r="SQR102" s="1"/>
      <c r="SQS102" s="1"/>
      <c r="SQT102" s="1"/>
      <c r="SQU102" s="1"/>
      <c r="SQV102" s="1"/>
      <c r="SQW102" s="1"/>
      <c r="SQX102" s="1"/>
      <c r="SQY102" s="1"/>
      <c r="SQZ102" s="1"/>
      <c r="SRA102" s="1"/>
      <c r="SRB102" s="1"/>
      <c r="SRC102" s="1"/>
      <c r="SRD102" s="1"/>
      <c r="SRE102" s="1"/>
      <c r="SRF102" s="1"/>
      <c r="SRG102" s="1"/>
      <c r="SRH102" s="1"/>
      <c r="SRI102" s="1"/>
      <c r="SRJ102" s="1"/>
      <c r="SRK102" s="1"/>
      <c r="SRL102" s="1"/>
      <c r="SRM102" s="1"/>
      <c r="SRN102" s="1"/>
      <c r="SRO102" s="1"/>
      <c r="SRP102" s="1"/>
      <c r="SRQ102" s="1"/>
      <c r="SRR102" s="1"/>
      <c r="SRS102" s="1"/>
      <c r="SRT102" s="1"/>
      <c r="SRU102" s="1"/>
      <c r="SRV102" s="1"/>
      <c r="SRW102" s="1"/>
      <c r="SRX102" s="1"/>
      <c r="SRY102" s="1"/>
      <c r="SRZ102" s="1"/>
      <c r="SSA102" s="1"/>
      <c r="SSB102" s="1"/>
      <c r="SSC102" s="1"/>
      <c r="SSD102" s="1"/>
      <c r="SSE102" s="1"/>
      <c r="SSF102" s="1"/>
      <c r="SSG102" s="1"/>
      <c r="SSH102" s="1"/>
      <c r="SSI102" s="1"/>
      <c r="SSJ102" s="1"/>
      <c r="SSK102" s="1"/>
      <c r="SSL102" s="1"/>
      <c r="SSM102" s="1"/>
      <c r="SSN102" s="1"/>
      <c r="SSO102" s="1"/>
      <c r="SSP102" s="1"/>
      <c r="SSQ102" s="1"/>
      <c r="SSR102" s="1"/>
      <c r="SSS102" s="1"/>
      <c r="SST102" s="1"/>
      <c r="SSU102" s="1"/>
      <c r="SSV102" s="1"/>
      <c r="SSW102" s="1"/>
      <c r="SSX102" s="1"/>
      <c r="SSY102" s="1"/>
      <c r="SSZ102" s="1"/>
      <c r="STA102" s="1"/>
      <c r="STB102" s="1"/>
      <c r="STC102" s="1"/>
      <c r="STD102" s="1"/>
      <c r="STE102" s="1"/>
      <c r="STF102" s="1"/>
      <c r="STG102" s="1"/>
      <c r="STH102" s="1"/>
      <c r="STI102" s="1"/>
      <c r="STJ102" s="1"/>
      <c r="STK102" s="1"/>
      <c r="STL102" s="1"/>
      <c r="STM102" s="1"/>
      <c r="STN102" s="1"/>
      <c r="STO102" s="1"/>
      <c r="STP102" s="1"/>
      <c r="STQ102" s="1"/>
      <c r="STR102" s="1"/>
      <c r="STS102" s="1"/>
      <c r="STT102" s="1"/>
      <c r="STU102" s="1"/>
      <c r="STV102" s="1"/>
      <c r="STW102" s="1"/>
      <c r="STX102" s="1"/>
      <c r="STY102" s="1"/>
      <c r="STZ102" s="1"/>
      <c r="SUA102" s="1"/>
      <c r="SUB102" s="1"/>
      <c r="SUC102" s="1"/>
      <c r="SUD102" s="1"/>
      <c r="SUE102" s="1"/>
      <c r="SUF102" s="1"/>
      <c r="SUG102" s="1"/>
      <c r="SUH102" s="1"/>
      <c r="SUI102" s="1"/>
      <c r="SUJ102" s="1"/>
      <c r="SUK102" s="1"/>
      <c r="SUL102" s="1"/>
      <c r="SUM102" s="1"/>
      <c r="SUN102" s="1"/>
      <c r="SUO102" s="1"/>
      <c r="SUP102" s="1"/>
      <c r="SUQ102" s="1"/>
      <c r="SUR102" s="1"/>
      <c r="SUS102" s="1"/>
      <c r="SUT102" s="1"/>
      <c r="SUU102" s="1"/>
      <c r="SUV102" s="1"/>
      <c r="SUW102" s="1"/>
      <c r="SUX102" s="1"/>
      <c r="SUY102" s="1"/>
      <c r="SUZ102" s="1"/>
      <c r="SVA102" s="1"/>
      <c r="SVB102" s="1"/>
      <c r="SVC102" s="1"/>
      <c r="SVD102" s="1"/>
      <c r="SVE102" s="1"/>
      <c r="SVF102" s="1"/>
      <c r="SVG102" s="1"/>
      <c r="SVH102" s="1"/>
      <c r="SVI102" s="1"/>
      <c r="SVJ102" s="1"/>
      <c r="SVK102" s="1"/>
      <c r="SVL102" s="1"/>
      <c r="SVM102" s="1"/>
      <c r="SVN102" s="1"/>
      <c r="SVO102" s="1"/>
      <c r="SVP102" s="1"/>
      <c r="SVQ102" s="1"/>
      <c r="SVR102" s="1"/>
      <c r="SVS102" s="1"/>
      <c r="SVT102" s="1"/>
      <c r="SVU102" s="1"/>
      <c r="SVV102" s="1"/>
      <c r="SVW102" s="1"/>
      <c r="SVX102" s="1"/>
      <c r="SVY102" s="1"/>
      <c r="SVZ102" s="1"/>
      <c r="SWA102" s="1"/>
      <c r="SWB102" s="1"/>
      <c r="SWC102" s="1"/>
      <c r="SWD102" s="1"/>
      <c r="SWE102" s="1"/>
      <c r="SWF102" s="1"/>
      <c r="SWG102" s="1"/>
      <c r="SWH102" s="1"/>
      <c r="SWI102" s="1"/>
      <c r="SWJ102" s="1"/>
      <c r="SWK102" s="1"/>
      <c r="SWL102" s="1"/>
      <c r="SWM102" s="1"/>
      <c r="SWN102" s="1"/>
      <c r="SWO102" s="1"/>
      <c r="SWP102" s="1"/>
      <c r="SWQ102" s="1"/>
      <c r="SWR102" s="1"/>
      <c r="SWS102" s="1"/>
      <c r="SWT102" s="1"/>
      <c r="SWU102" s="1"/>
      <c r="SWV102" s="1"/>
      <c r="SWW102" s="1"/>
      <c r="SWX102" s="1"/>
      <c r="SWY102" s="1"/>
      <c r="SWZ102" s="1"/>
      <c r="SXA102" s="1"/>
      <c r="SXB102" s="1"/>
      <c r="SXC102" s="1"/>
      <c r="SXD102" s="1"/>
      <c r="SXE102" s="1"/>
      <c r="SXF102" s="1"/>
      <c r="SXG102" s="1"/>
      <c r="SXH102" s="1"/>
      <c r="SXI102" s="1"/>
      <c r="SXJ102" s="1"/>
      <c r="SXK102" s="1"/>
      <c r="SXL102" s="1"/>
      <c r="SXM102" s="1"/>
      <c r="SXN102" s="1"/>
      <c r="SXO102" s="1"/>
      <c r="SXP102" s="1"/>
      <c r="SXQ102" s="1"/>
      <c r="SXR102" s="1"/>
      <c r="SXS102" s="1"/>
      <c r="SXT102" s="1"/>
      <c r="SXU102" s="1"/>
      <c r="SXV102" s="1"/>
      <c r="SXW102" s="1"/>
      <c r="SXX102" s="1"/>
      <c r="SXY102" s="1"/>
      <c r="SXZ102" s="1"/>
      <c r="SYA102" s="1"/>
      <c r="SYB102" s="1"/>
      <c r="SYC102" s="1"/>
      <c r="SYD102" s="1"/>
      <c r="SYE102" s="1"/>
      <c r="SYF102" s="1"/>
      <c r="SYG102" s="1"/>
      <c r="SYH102" s="1"/>
      <c r="SYI102" s="1"/>
      <c r="SYJ102" s="1"/>
      <c r="SYK102" s="1"/>
      <c r="SYL102" s="1"/>
      <c r="SYM102" s="1"/>
      <c r="SYN102" s="1"/>
      <c r="SYO102" s="1"/>
      <c r="SYP102" s="1"/>
      <c r="SYQ102" s="1"/>
      <c r="SYR102" s="1"/>
      <c r="SYS102" s="1"/>
      <c r="SYT102" s="1"/>
      <c r="SYU102" s="1"/>
      <c r="SYV102" s="1"/>
      <c r="SYW102" s="1"/>
      <c r="SYX102" s="1"/>
      <c r="SYY102" s="1"/>
      <c r="SYZ102" s="1"/>
      <c r="SZA102" s="1"/>
      <c r="SZB102" s="1"/>
      <c r="SZC102" s="1"/>
      <c r="SZD102" s="1"/>
      <c r="SZE102" s="1"/>
      <c r="SZF102" s="1"/>
      <c r="SZG102" s="1"/>
      <c r="SZH102" s="1"/>
      <c r="SZI102" s="1"/>
      <c r="SZJ102" s="1"/>
      <c r="SZK102" s="1"/>
      <c r="SZL102" s="1"/>
      <c r="SZM102" s="1"/>
      <c r="SZN102" s="1"/>
      <c r="SZO102" s="1"/>
      <c r="SZP102" s="1"/>
      <c r="SZQ102" s="1"/>
      <c r="SZR102" s="1"/>
      <c r="SZS102" s="1"/>
      <c r="SZT102" s="1"/>
      <c r="SZU102" s="1"/>
      <c r="SZV102" s="1"/>
      <c r="SZW102" s="1"/>
      <c r="SZX102" s="1"/>
      <c r="SZY102" s="1"/>
      <c r="SZZ102" s="1"/>
      <c r="TAA102" s="1"/>
      <c r="TAB102" s="1"/>
      <c r="TAC102" s="1"/>
      <c r="TAD102" s="1"/>
      <c r="TAE102" s="1"/>
      <c r="TAF102" s="1"/>
      <c r="TAG102" s="1"/>
      <c r="TAH102" s="1"/>
      <c r="TAI102" s="1"/>
      <c r="TAJ102" s="1"/>
      <c r="TAK102" s="1"/>
      <c r="TAL102" s="1"/>
      <c r="TAM102" s="1"/>
      <c r="TAN102" s="1"/>
      <c r="TAO102" s="1"/>
      <c r="TAP102" s="1"/>
      <c r="TAQ102" s="1"/>
      <c r="TAR102" s="1"/>
      <c r="TAS102" s="1"/>
      <c r="TAT102" s="1"/>
      <c r="TAU102" s="1"/>
      <c r="TAV102" s="1"/>
      <c r="TAW102" s="1"/>
      <c r="TAX102" s="1"/>
      <c r="TAY102" s="1"/>
      <c r="TAZ102" s="1"/>
      <c r="TBA102" s="1"/>
      <c r="TBB102" s="1"/>
      <c r="TBC102" s="1"/>
      <c r="TBD102" s="1"/>
      <c r="TBE102" s="1"/>
      <c r="TBF102" s="1"/>
      <c r="TBG102" s="1"/>
      <c r="TBH102" s="1"/>
      <c r="TBI102" s="1"/>
      <c r="TBJ102" s="1"/>
      <c r="TBK102" s="1"/>
      <c r="TBL102" s="1"/>
      <c r="TBM102" s="1"/>
      <c r="TBN102" s="1"/>
      <c r="TBO102" s="1"/>
      <c r="TBP102" s="1"/>
      <c r="TBQ102" s="1"/>
      <c r="TBR102" s="1"/>
      <c r="TBS102" s="1"/>
      <c r="TBT102" s="1"/>
      <c r="TBU102" s="1"/>
      <c r="TBV102" s="1"/>
      <c r="TBW102" s="1"/>
      <c r="TBX102" s="1"/>
      <c r="TBY102" s="1"/>
      <c r="TBZ102" s="1"/>
      <c r="TCA102" s="1"/>
      <c r="TCB102" s="1"/>
      <c r="TCC102" s="1"/>
      <c r="TCD102" s="1"/>
      <c r="TCE102" s="1"/>
      <c r="TCF102" s="1"/>
      <c r="TCG102" s="1"/>
      <c r="TCH102" s="1"/>
      <c r="TCI102" s="1"/>
      <c r="TCJ102" s="1"/>
      <c r="TCK102" s="1"/>
      <c r="TCL102" s="1"/>
      <c r="TCM102" s="1"/>
      <c r="TCN102" s="1"/>
      <c r="TCO102" s="1"/>
      <c r="TCP102" s="1"/>
      <c r="TCQ102" s="1"/>
      <c r="TCR102" s="1"/>
      <c r="TCS102" s="1"/>
      <c r="TCT102" s="1"/>
      <c r="TCU102" s="1"/>
      <c r="TCV102" s="1"/>
      <c r="TCW102" s="1"/>
      <c r="TCX102" s="1"/>
      <c r="TCY102" s="1"/>
      <c r="TCZ102" s="1"/>
      <c r="TDA102" s="1"/>
      <c r="TDB102" s="1"/>
      <c r="TDC102" s="1"/>
      <c r="TDD102" s="1"/>
      <c r="TDE102" s="1"/>
      <c r="TDF102" s="1"/>
      <c r="TDG102" s="1"/>
      <c r="TDH102" s="1"/>
      <c r="TDI102" s="1"/>
      <c r="TDJ102" s="1"/>
      <c r="TDK102" s="1"/>
      <c r="TDL102" s="1"/>
      <c r="TDM102" s="1"/>
      <c r="TDN102" s="1"/>
      <c r="TDO102" s="1"/>
      <c r="TDP102" s="1"/>
      <c r="TDQ102" s="1"/>
      <c r="TDR102" s="1"/>
      <c r="TDS102" s="1"/>
      <c r="TDT102" s="1"/>
      <c r="TDU102" s="1"/>
      <c r="TDV102" s="1"/>
      <c r="TDW102" s="1"/>
      <c r="TDX102" s="1"/>
      <c r="TDY102" s="1"/>
      <c r="TDZ102" s="1"/>
      <c r="TEA102" s="1"/>
      <c r="TEB102" s="1"/>
      <c r="TEC102" s="1"/>
      <c r="TED102" s="1"/>
      <c r="TEE102" s="1"/>
      <c r="TEF102" s="1"/>
      <c r="TEG102" s="1"/>
      <c r="TEH102" s="1"/>
      <c r="TEI102" s="1"/>
      <c r="TEJ102" s="1"/>
      <c r="TEK102" s="1"/>
      <c r="TEL102" s="1"/>
      <c r="TEM102" s="1"/>
      <c r="TEN102" s="1"/>
      <c r="TEO102" s="1"/>
      <c r="TEP102" s="1"/>
      <c r="TEQ102" s="1"/>
      <c r="TER102" s="1"/>
      <c r="TES102" s="1"/>
      <c r="TET102" s="1"/>
      <c r="TEU102" s="1"/>
      <c r="TEV102" s="1"/>
      <c r="TEW102" s="1"/>
      <c r="TEX102" s="1"/>
      <c r="TEY102" s="1"/>
      <c r="TEZ102" s="1"/>
      <c r="TFA102" s="1"/>
      <c r="TFB102" s="1"/>
      <c r="TFC102" s="1"/>
      <c r="TFD102" s="1"/>
      <c r="TFE102" s="1"/>
      <c r="TFF102" s="1"/>
      <c r="TFG102" s="1"/>
      <c r="TFH102" s="1"/>
      <c r="TFI102" s="1"/>
      <c r="TFJ102" s="1"/>
      <c r="TFK102" s="1"/>
      <c r="TFL102" s="1"/>
      <c r="TFM102" s="1"/>
      <c r="TFN102" s="1"/>
      <c r="TFO102" s="1"/>
      <c r="TFP102" s="1"/>
      <c r="TFQ102" s="1"/>
      <c r="TFR102" s="1"/>
      <c r="TFS102" s="1"/>
      <c r="TFT102" s="1"/>
      <c r="TFU102" s="1"/>
      <c r="TFV102" s="1"/>
      <c r="TFW102" s="1"/>
      <c r="TFX102" s="1"/>
      <c r="TFY102" s="1"/>
      <c r="TFZ102" s="1"/>
      <c r="TGA102" s="1"/>
      <c r="TGB102" s="1"/>
      <c r="TGC102" s="1"/>
      <c r="TGD102" s="1"/>
      <c r="TGE102" s="1"/>
      <c r="TGF102" s="1"/>
      <c r="TGG102" s="1"/>
      <c r="TGH102" s="1"/>
      <c r="TGI102" s="1"/>
      <c r="TGJ102" s="1"/>
      <c r="TGK102" s="1"/>
      <c r="TGL102" s="1"/>
      <c r="TGM102" s="1"/>
      <c r="TGN102" s="1"/>
      <c r="TGO102" s="1"/>
      <c r="TGP102" s="1"/>
      <c r="TGQ102" s="1"/>
      <c r="TGR102" s="1"/>
      <c r="TGS102" s="1"/>
      <c r="TGT102" s="1"/>
      <c r="TGU102" s="1"/>
      <c r="TGV102" s="1"/>
      <c r="TGW102" s="1"/>
      <c r="TGX102" s="1"/>
      <c r="TGY102" s="1"/>
      <c r="TGZ102" s="1"/>
      <c r="THA102" s="1"/>
      <c r="THB102" s="1"/>
      <c r="THC102" s="1"/>
      <c r="THD102" s="1"/>
      <c r="THE102" s="1"/>
      <c r="THF102" s="1"/>
      <c r="THG102" s="1"/>
      <c r="THH102" s="1"/>
      <c r="THI102" s="1"/>
      <c r="THJ102" s="1"/>
      <c r="THK102" s="1"/>
      <c r="THL102" s="1"/>
      <c r="THM102" s="1"/>
      <c r="THN102" s="1"/>
      <c r="THO102" s="1"/>
      <c r="THP102" s="1"/>
      <c r="THQ102" s="1"/>
      <c r="THR102" s="1"/>
      <c r="THS102" s="1"/>
      <c r="THT102" s="1"/>
      <c r="THU102" s="1"/>
      <c r="THV102" s="1"/>
      <c r="THW102" s="1"/>
      <c r="THX102" s="1"/>
      <c r="THY102" s="1"/>
      <c r="THZ102" s="1"/>
      <c r="TIA102" s="1"/>
      <c r="TIB102" s="1"/>
      <c r="TIC102" s="1"/>
      <c r="TID102" s="1"/>
      <c r="TIE102" s="1"/>
      <c r="TIF102" s="1"/>
      <c r="TIG102" s="1"/>
      <c r="TIH102" s="1"/>
      <c r="TII102" s="1"/>
      <c r="TIJ102" s="1"/>
      <c r="TIK102" s="1"/>
      <c r="TIL102" s="1"/>
      <c r="TIM102" s="1"/>
      <c r="TIN102" s="1"/>
      <c r="TIO102" s="1"/>
      <c r="TIP102" s="1"/>
      <c r="TIQ102" s="1"/>
      <c r="TIR102" s="1"/>
      <c r="TIS102" s="1"/>
      <c r="TIT102" s="1"/>
      <c r="TIU102" s="1"/>
      <c r="TIV102" s="1"/>
      <c r="TIW102" s="1"/>
      <c r="TIX102" s="1"/>
      <c r="TIY102" s="1"/>
      <c r="TIZ102" s="1"/>
      <c r="TJA102" s="1"/>
      <c r="TJB102" s="1"/>
      <c r="TJC102" s="1"/>
      <c r="TJD102" s="1"/>
      <c r="TJE102" s="1"/>
      <c r="TJF102" s="1"/>
      <c r="TJG102" s="1"/>
      <c r="TJH102" s="1"/>
      <c r="TJI102" s="1"/>
      <c r="TJJ102" s="1"/>
      <c r="TJK102" s="1"/>
      <c r="TJL102" s="1"/>
      <c r="TJM102" s="1"/>
      <c r="TJN102" s="1"/>
      <c r="TJO102" s="1"/>
      <c r="TJP102" s="1"/>
      <c r="TJQ102" s="1"/>
      <c r="TJR102" s="1"/>
      <c r="TJS102" s="1"/>
      <c r="TJT102" s="1"/>
      <c r="TJU102" s="1"/>
      <c r="TJV102" s="1"/>
      <c r="TJW102" s="1"/>
      <c r="TJX102" s="1"/>
      <c r="TJY102" s="1"/>
      <c r="TJZ102" s="1"/>
      <c r="TKA102" s="1"/>
      <c r="TKB102" s="1"/>
      <c r="TKC102" s="1"/>
      <c r="TKD102" s="1"/>
      <c r="TKE102" s="1"/>
      <c r="TKF102" s="1"/>
      <c r="TKG102" s="1"/>
      <c r="TKH102" s="1"/>
      <c r="TKI102" s="1"/>
      <c r="TKJ102" s="1"/>
      <c r="TKK102" s="1"/>
      <c r="TKL102" s="1"/>
      <c r="TKM102" s="1"/>
      <c r="TKN102" s="1"/>
      <c r="TKO102" s="1"/>
      <c r="TKP102" s="1"/>
      <c r="TKQ102" s="1"/>
      <c r="TKR102" s="1"/>
      <c r="TKS102" s="1"/>
      <c r="TKT102" s="1"/>
      <c r="TKU102" s="1"/>
      <c r="TKV102" s="1"/>
      <c r="TKW102" s="1"/>
      <c r="TKX102" s="1"/>
      <c r="TKY102" s="1"/>
      <c r="TKZ102" s="1"/>
      <c r="TLA102" s="1"/>
      <c r="TLB102" s="1"/>
      <c r="TLC102" s="1"/>
      <c r="TLD102" s="1"/>
      <c r="TLE102" s="1"/>
      <c r="TLF102" s="1"/>
      <c r="TLG102" s="1"/>
      <c r="TLH102" s="1"/>
      <c r="TLI102" s="1"/>
      <c r="TLJ102" s="1"/>
      <c r="TLK102" s="1"/>
      <c r="TLL102" s="1"/>
      <c r="TLM102" s="1"/>
      <c r="TLN102" s="1"/>
      <c r="TLO102" s="1"/>
      <c r="TLP102" s="1"/>
      <c r="TLQ102" s="1"/>
      <c r="TLR102" s="1"/>
      <c r="TLS102" s="1"/>
      <c r="TLT102" s="1"/>
      <c r="TLU102" s="1"/>
      <c r="TLV102" s="1"/>
      <c r="TLW102" s="1"/>
      <c r="TLX102" s="1"/>
      <c r="TLY102" s="1"/>
      <c r="TLZ102" s="1"/>
      <c r="TMA102" s="1"/>
      <c r="TMB102" s="1"/>
      <c r="TMC102" s="1"/>
      <c r="TMD102" s="1"/>
      <c r="TME102" s="1"/>
      <c r="TMF102" s="1"/>
      <c r="TMG102" s="1"/>
      <c r="TMH102" s="1"/>
      <c r="TMI102" s="1"/>
      <c r="TMJ102" s="1"/>
      <c r="TMK102" s="1"/>
      <c r="TML102" s="1"/>
      <c r="TMM102" s="1"/>
      <c r="TMN102" s="1"/>
      <c r="TMO102" s="1"/>
      <c r="TMP102" s="1"/>
      <c r="TMQ102" s="1"/>
      <c r="TMR102" s="1"/>
      <c r="TMS102" s="1"/>
      <c r="TMT102" s="1"/>
      <c r="TMU102" s="1"/>
      <c r="TMV102" s="1"/>
      <c r="TMW102" s="1"/>
      <c r="TMX102" s="1"/>
      <c r="TMY102" s="1"/>
      <c r="TMZ102" s="1"/>
      <c r="TNA102" s="1"/>
      <c r="TNB102" s="1"/>
      <c r="TNC102" s="1"/>
      <c r="TND102" s="1"/>
      <c r="TNE102" s="1"/>
      <c r="TNF102" s="1"/>
      <c r="TNG102" s="1"/>
      <c r="TNH102" s="1"/>
      <c r="TNI102" s="1"/>
      <c r="TNJ102" s="1"/>
      <c r="TNK102" s="1"/>
      <c r="TNL102" s="1"/>
      <c r="TNM102" s="1"/>
      <c r="TNN102" s="1"/>
      <c r="TNO102" s="1"/>
      <c r="TNP102" s="1"/>
      <c r="TNQ102" s="1"/>
      <c r="TNR102" s="1"/>
      <c r="TNS102" s="1"/>
      <c r="TNT102" s="1"/>
      <c r="TNU102" s="1"/>
      <c r="TNV102" s="1"/>
      <c r="TNW102" s="1"/>
      <c r="TNX102" s="1"/>
      <c r="TNY102" s="1"/>
      <c r="TNZ102" s="1"/>
      <c r="TOA102" s="1"/>
      <c r="TOB102" s="1"/>
      <c r="TOC102" s="1"/>
      <c r="TOD102" s="1"/>
      <c r="TOE102" s="1"/>
      <c r="TOF102" s="1"/>
      <c r="TOG102" s="1"/>
      <c r="TOH102" s="1"/>
      <c r="TOI102" s="1"/>
      <c r="TOJ102" s="1"/>
      <c r="TOK102" s="1"/>
      <c r="TOL102" s="1"/>
      <c r="TOM102" s="1"/>
      <c r="TON102" s="1"/>
      <c r="TOO102" s="1"/>
      <c r="TOP102" s="1"/>
      <c r="TOQ102" s="1"/>
      <c r="TOR102" s="1"/>
      <c r="TOS102" s="1"/>
      <c r="TOT102" s="1"/>
      <c r="TOU102" s="1"/>
      <c r="TOV102" s="1"/>
      <c r="TOW102" s="1"/>
      <c r="TOX102" s="1"/>
      <c r="TOY102" s="1"/>
      <c r="TOZ102" s="1"/>
      <c r="TPA102" s="1"/>
      <c r="TPB102" s="1"/>
      <c r="TPC102" s="1"/>
      <c r="TPD102" s="1"/>
      <c r="TPE102" s="1"/>
      <c r="TPF102" s="1"/>
      <c r="TPG102" s="1"/>
      <c r="TPH102" s="1"/>
      <c r="TPI102" s="1"/>
      <c r="TPJ102" s="1"/>
      <c r="TPK102" s="1"/>
      <c r="TPL102" s="1"/>
      <c r="TPM102" s="1"/>
      <c r="TPN102" s="1"/>
      <c r="TPO102" s="1"/>
      <c r="TPP102" s="1"/>
      <c r="TPQ102" s="1"/>
      <c r="TPR102" s="1"/>
      <c r="TPS102" s="1"/>
      <c r="TPT102" s="1"/>
      <c r="TPU102" s="1"/>
      <c r="TPV102" s="1"/>
      <c r="TPW102" s="1"/>
      <c r="TPX102" s="1"/>
      <c r="TPY102" s="1"/>
      <c r="TPZ102" s="1"/>
      <c r="TQA102" s="1"/>
      <c r="TQB102" s="1"/>
      <c r="TQC102" s="1"/>
      <c r="TQD102" s="1"/>
      <c r="TQE102" s="1"/>
      <c r="TQF102" s="1"/>
      <c r="TQG102" s="1"/>
      <c r="TQH102" s="1"/>
      <c r="TQI102" s="1"/>
      <c r="TQJ102" s="1"/>
      <c r="TQK102" s="1"/>
      <c r="TQL102" s="1"/>
      <c r="TQM102" s="1"/>
      <c r="TQN102" s="1"/>
      <c r="TQO102" s="1"/>
      <c r="TQP102" s="1"/>
      <c r="TQQ102" s="1"/>
      <c r="TQR102" s="1"/>
      <c r="TQS102" s="1"/>
      <c r="TQT102" s="1"/>
      <c r="TQU102" s="1"/>
      <c r="TQV102" s="1"/>
      <c r="TQW102" s="1"/>
      <c r="TQX102" s="1"/>
      <c r="TQY102" s="1"/>
      <c r="TQZ102" s="1"/>
      <c r="TRA102" s="1"/>
      <c r="TRB102" s="1"/>
      <c r="TRC102" s="1"/>
      <c r="TRD102" s="1"/>
      <c r="TRE102" s="1"/>
      <c r="TRF102" s="1"/>
      <c r="TRG102" s="1"/>
      <c r="TRH102" s="1"/>
      <c r="TRI102" s="1"/>
      <c r="TRJ102" s="1"/>
      <c r="TRK102" s="1"/>
      <c r="TRL102" s="1"/>
      <c r="TRM102" s="1"/>
      <c r="TRN102" s="1"/>
      <c r="TRO102" s="1"/>
      <c r="TRP102" s="1"/>
      <c r="TRQ102" s="1"/>
      <c r="TRR102" s="1"/>
      <c r="TRS102" s="1"/>
      <c r="TRT102" s="1"/>
      <c r="TRU102" s="1"/>
      <c r="TRV102" s="1"/>
      <c r="TRW102" s="1"/>
      <c r="TRX102" s="1"/>
      <c r="TRY102" s="1"/>
      <c r="TRZ102" s="1"/>
      <c r="TSA102" s="1"/>
      <c r="TSB102" s="1"/>
      <c r="TSC102" s="1"/>
      <c r="TSD102" s="1"/>
      <c r="TSE102" s="1"/>
      <c r="TSF102" s="1"/>
      <c r="TSG102" s="1"/>
      <c r="TSH102" s="1"/>
      <c r="TSI102" s="1"/>
      <c r="TSJ102" s="1"/>
      <c r="TSK102" s="1"/>
      <c r="TSL102" s="1"/>
      <c r="TSM102" s="1"/>
      <c r="TSN102" s="1"/>
      <c r="TSO102" s="1"/>
      <c r="TSP102" s="1"/>
      <c r="TSQ102" s="1"/>
      <c r="TSR102" s="1"/>
      <c r="TSS102" s="1"/>
      <c r="TST102" s="1"/>
      <c r="TSU102" s="1"/>
      <c r="TSV102" s="1"/>
      <c r="TSW102" s="1"/>
      <c r="TSX102" s="1"/>
      <c r="TSY102" s="1"/>
      <c r="TSZ102" s="1"/>
      <c r="TTA102" s="1"/>
      <c r="TTB102" s="1"/>
      <c r="TTC102" s="1"/>
      <c r="TTD102" s="1"/>
      <c r="TTE102" s="1"/>
      <c r="TTF102" s="1"/>
      <c r="TTG102" s="1"/>
      <c r="TTH102" s="1"/>
      <c r="TTI102" s="1"/>
      <c r="TTJ102" s="1"/>
      <c r="TTK102" s="1"/>
      <c r="TTL102" s="1"/>
      <c r="TTM102" s="1"/>
      <c r="TTN102" s="1"/>
      <c r="TTO102" s="1"/>
      <c r="TTP102" s="1"/>
      <c r="TTQ102" s="1"/>
      <c r="TTR102" s="1"/>
      <c r="TTS102" s="1"/>
      <c r="TTT102" s="1"/>
      <c r="TTU102" s="1"/>
      <c r="TTV102" s="1"/>
      <c r="TTW102" s="1"/>
      <c r="TTX102" s="1"/>
      <c r="TTY102" s="1"/>
      <c r="TTZ102" s="1"/>
      <c r="TUA102" s="1"/>
      <c r="TUB102" s="1"/>
      <c r="TUC102" s="1"/>
      <c r="TUD102" s="1"/>
      <c r="TUE102" s="1"/>
      <c r="TUF102" s="1"/>
      <c r="TUG102" s="1"/>
      <c r="TUH102" s="1"/>
      <c r="TUI102" s="1"/>
      <c r="TUJ102" s="1"/>
      <c r="TUK102" s="1"/>
      <c r="TUL102" s="1"/>
      <c r="TUM102" s="1"/>
      <c r="TUN102" s="1"/>
      <c r="TUO102" s="1"/>
      <c r="TUP102" s="1"/>
      <c r="TUQ102" s="1"/>
      <c r="TUR102" s="1"/>
      <c r="TUS102" s="1"/>
      <c r="TUT102" s="1"/>
      <c r="TUU102" s="1"/>
      <c r="TUV102" s="1"/>
      <c r="TUW102" s="1"/>
      <c r="TUX102" s="1"/>
      <c r="TUY102" s="1"/>
      <c r="TUZ102" s="1"/>
      <c r="TVA102" s="1"/>
      <c r="TVB102" s="1"/>
      <c r="TVC102" s="1"/>
      <c r="TVD102" s="1"/>
      <c r="TVE102" s="1"/>
      <c r="TVF102" s="1"/>
      <c r="TVG102" s="1"/>
      <c r="TVH102" s="1"/>
      <c r="TVI102" s="1"/>
      <c r="TVJ102" s="1"/>
      <c r="TVK102" s="1"/>
      <c r="TVL102" s="1"/>
      <c r="TVM102" s="1"/>
      <c r="TVN102" s="1"/>
      <c r="TVO102" s="1"/>
      <c r="TVP102" s="1"/>
      <c r="TVQ102" s="1"/>
      <c r="TVR102" s="1"/>
      <c r="TVS102" s="1"/>
      <c r="TVT102" s="1"/>
      <c r="TVU102" s="1"/>
      <c r="TVV102" s="1"/>
      <c r="TVW102" s="1"/>
      <c r="TVX102" s="1"/>
      <c r="TVY102" s="1"/>
      <c r="TVZ102" s="1"/>
      <c r="TWA102" s="1"/>
      <c r="TWB102" s="1"/>
      <c r="TWC102" s="1"/>
      <c r="TWD102" s="1"/>
      <c r="TWE102" s="1"/>
      <c r="TWF102" s="1"/>
      <c r="TWG102" s="1"/>
      <c r="TWH102" s="1"/>
      <c r="TWI102" s="1"/>
      <c r="TWJ102" s="1"/>
      <c r="TWK102" s="1"/>
      <c r="TWL102" s="1"/>
      <c r="TWM102" s="1"/>
      <c r="TWN102" s="1"/>
      <c r="TWO102" s="1"/>
      <c r="TWP102" s="1"/>
      <c r="TWQ102" s="1"/>
      <c r="TWR102" s="1"/>
      <c r="TWS102" s="1"/>
      <c r="TWT102" s="1"/>
      <c r="TWU102" s="1"/>
      <c r="TWV102" s="1"/>
      <c r="TWW102" s="1"/>
      <c r="TWX102" s="1"/>
      <c r="TWY102" s="1"/>
      <c r="TWZ102" s="1"/>
      <c r="TXA102" s="1"/>
      <c r="TXB102" s="1"/>
      <c r="TXC102" s="1"/>
      <c r="TXD102" s="1"/>
      <c r="TXE102" s="1"/>
      <c r="TXF102" s="1"/>
      <c r="TXG102" s="1"/>
      <c r="TXH102" s="1"/>
      <c r="TXI102" s="1"/>
      <c r="TXJ102" s="1"/>
      <c r="TXK102" s="1"/>
      <c r="TXL102" s="1"/>
      <c r="TXM102" s="1"/>
      <c r="TXN102" s="1"/>
      <c r="TXO102" s="1"/>
      <c r="TXP102" s="1"/>
      <c r="TXQ102" s="1"/>
      <c r="TXR102" s="1"/>
      <c r="TXS102" s="1"/>
      <c r="TXT102" s="1"/>
      <c r="TXU102" s="1"/>
      <c r="TXV102" s="1"/>
      <c r="TXW102" s="1"/>
      <c r="TXX102" s="1"/>
      <c r="TXY102" s="1"/>
      <c r="TXZ102" s="1"/>
      <c r="TYA102" s="1"/>
      <c r="TYB102" s="1"/>
      <c r="TYC102" s="1"/>
      <c r="TYD102" s="1"/>
      <c r="TYE102" s="1"/>
      <c r="TYF102" s="1"/>
      <c r="TYG102" s="1"/>
      <c r="TYH102" s="1"/>
      <c r="TYI102" s="1"/>
      <c r="TYJ102" s="1"/>
      <c r="TYK102" s="1"/>
      <c r="TYL102" s="1"/>
      <c r="TYM102" s="1"/>
      <c r="TYN102" s="1"/>
      <c r="TYO102" s="1"/>
      <c r="TYP102" s="1"/>
      <c r="TYQ102" s="1"/>
      <c r="TYR102" s="1"/>
      <c r="TYS102" s="1"/>
      <c r="TYT102" s="1"/>
      <c r="TYU102" s="1"/>
      <c r="TYV102" s="1"/>
      <c r="TYW102" s="1"/>
      <c r="TYX102" s="1"/>
      <c r="TYY102" s="1"/>
      <c r="TYZ102" s="1"/>
      <c r="TZA102" s="1"/>
      <c r="TZB102" s="1"/>
      <c r="TZC102" s="1"/>
      <c r="TZD102" s="1"/>
      <c r="TZE102" s="1"/>
      <c r="TZF102" s="1"/>
      <c r="TZG102" s="1"/>
      <c r="TZH102" s="1"/>
      <c r="TZI102" s="1"/>
      <c r="TZJ102" s="1"/>
      <c r="TZK102" s="1"/>
      <c r="TZL102" s="1"/>
      <c r="TZM102" s="1"/>
      <c r="TZN102" s="1"/>
      <c r="TZO102" s="1"/>
      <c r="TZP102" s="1"/>
      <c r="TZQ102" s="1"/>
      <c r="TZR102" s="1"/>
      <c r="TZS102" s="1"/>
      <c r="TZT102" s="1"/>
      <c r="TZU102" s="1"/>
      <c r="TZV102" s="1"/>
      <c r="TZW102" s="1"/>
      <c r="TZX102" s="1"/>
      <c r="TZY102" s="1"/>
      <c r="TZZ102" s="1"/>
      <c r="UAA102" s="1"/>
      <c r="UAB102" s="1"/>
      <c r="UAC102" s="1"/>
      <c r="UAD102" s="1"/>
      <c r="UAE102" s="1"/>
      <c r="UAF102" s="1"/>
      <c r="UAG102" s="1"/>
      <c r="UAH102" s="1"/>
      <c r="UAI102" s="1"/>
      <c r="UAJ102" s="1"/>
      <c r="UAK102" s="1"/>
      <c r="UAL102" s="1"/>
      <c r="UAM102" s="1"/>
      <c r="UAN102" s="1"/>
      <c r="UAO102" s="1"/>
      <c r="UAP102" s="1"/>
      <c r="UAQ102" s="1"/>
      <c r="UAR102" s="1"/>
      <c r="UAS102" s="1"/>
      <c r="UAT102" s="1"/>
      <c r="UAU102" s="1"/>
      <c r="UAV102" s="1"/>
      <c r="UAW102" s="1"/>
      <c r="UAX102" s="1"/>
      <c r="UAY102" s="1"/>
      <c r="UAZ102" s="1"/>
      <c r="UBA102" s="1"/>
      <c r="UBB102" s="1"/>
      <c r="UBC102" s="1"/>
      <c r="UBD102" s="1"/>
      <c r="UBE102" s="1"/>
      <c r="UBF102" s="1"/>
      <c r="UBG102" s="1"/>
      <c r="UBH102" s="1"/>
      <c r="UBI102" s="1"/>
      <c r="UBJ102" s="1"/>
      <c r="UBK102" s="1"/>
      <c r="UBL102" s="1"/>
      <c r="UBM102" s="1"/>
      <c r="UBN102" s="1"/>
      <c r="UBO102" s="1"/>
      <c r="UBP102" s="1"/>
      <c r="UBQ102" s="1"/>
      <c r="UBR102" s="1"/>
      <c r="UBS102" s="1"/>
      <c r="UBT102" s="1"/>
      <c r="UBU102" s="1"/>
      <c r="UBV102" s="1"/>
      <c r="UBW102" s="1"/>
      <c r="UBX102" s="1"/>
      <c r="UBY102" s="1"/>
      <c r="UBZ102" s="1"/>
      <c r="UCA102" s="1"/>
      <c r="UCB102" s="1"/>
      <c r="UCC102" s="1"/>
      <c r="UCD102" s="1"/>
      <c r="UCE102" s="1"/>
      <c r="UCF102" s="1"/>
      <c r="UCG102" s="1"/>
      <c r="UCH102" s="1"/>
      <c r="UCI102" s="1"/>
      <c r="UCJ102" s="1"/>
      <c r="UCK102" s="1"/>
      <c r="UCL102" s="1"/>
      <c r="UCM102" s="1"/>
      <c r="UCN102" s="1"/>
      <c r="UCO102" s="1"/>
      <c r="UCP102" s="1"/>
      <c r="UCQ102" s="1"/>
      <c r="UCR102" s="1"/>
      <c r="UCS102" s="1"/>
      <c r="UCT102" s="1"/>
      <c r="UCU102" s="1"/>
      <c r="UCV102" s="1"/>
      <c r="UCW102" s="1"/>
      <c r="UCX102" s="1"/>
      <c r="UCY102" s="1"/>
      <c r="UCZ102" s="1"/>
      <c r="UDA102" s="1"/>
      <c r="UDB102" s="1"/>
      <c r="UDC102" s="1"/>
      <c r="UDD102" s="1"/>
      <c r="UDE102" s="1"/>
      <c r="UDF102" s="1"/>
      <c r="UDG102" s="1"/>
      <c r="UDH102" s="1"/>
      <c r="UDI102" s="1"/>
      <c r="UDJ102" s="1"/>
      <c r="UDK102" s="1"/>
      <c r="UDL102" s="1"/>
      <c r="UDM102" s="1"/>
      <c r="UDN102" s="1"/>
      <c r="UDO102" s="1"/>
      <c r="UDP102" s="1"/>
      <c r="UDQ102" s="1"/>
      <c r="UDR102" s="1"/>
      <c r="UDS102" s="1"/>
      <c r="UDT102" s="1"/>
      <c r="UDU102" s="1"/>
      <c r="UDV102" s="1"/>
      <c r="UDW102" s="1"/>
      <c r="UDX102" s="1"/>
      <c r="UDY102" s="1"/>
      <c r="UDZ102" s="1"/>
      <c r="UEA102" s="1"/>
      <c r="UEB102" s="1"/>
      <c r="UEC102" s="1"/>
      <c r="UED102" s="1"/>
      <c r="UEE102" s="1"/>
      <c r="UEF102" s="1"/>
      <c r="UEG102" s="1"/>
      <c r="UEH102" s="1"/>
      <c r="UEI102" s="1"/>
      <c r="UEJ102" s="1"/>
      <c r="UEK102" s="1"/>
      <c r="UEL102" s="1"/>
      <c r="UEM102" s="1"/>
      <c r="UEN102" s="1"/>
      <c r="UEO102" s="1"/>
      <c r="UEP102" s="1"/>
      <c r="UEQ102" s="1"/>
      <c r="UER102" s="1"/>
      <c r="UES102" s="1"/>
      <c r="UET102" s="1"/>
      <c r="UEU102" s="1"/>
      <c r="UEV102" s="1"/>
      <c r="UEW102" s="1"/>
      <c r="UEX102" s="1"/>
      <c r="UEY102" s="1"/>
      <c r="UEZ102" s="1"/>
      <c r="UFA102" s="1"/>
      <c r="UFB102" s="1"/>
      <c r="UFC102" s="1"/>
      <c r="UFD102" s="1"/>
      <c r="UFE102" s="1"/>
      <c r="UFF102" s="1"/>
      <c r="UFG102" s="1"/>
      <c r="UFH102" s="1"/>
      <c r="UFI102" s="1"/>
      <c r="UFJ102" s="1"/>
      <c r="UFK102" s="1"/>
      <c r="UFL102" s="1"/>
      <c r="UFM102" s="1"/>
      <c r="UFN102" s="1"/>
      <c r="UFO102" s="1"/>
      <c r="UFP102" s="1"/>
      <c r="UFQ102" s="1"/>
      <c r="UFR102" s="1"/>
      <c r="UFS102" s="1"/>
      <c r="UFT102" s="1"/>
      <c r="UFU102" s="1"/>
      <c r="UFV102" s="1"/>
      <c r="UFW102" s="1"/>
      <c r="UFX102" s="1"/>
      <c r="UFY102" s="1"/>
      <c r="UFZ102" s="1"/>
      <c r="UGA102" s="1"/>
      <c r="UGB102" s="1"/>
      <c r="UGC102" s="1"/>
      <c r="UGD102" s="1"/>
      <c r="UGE102" s="1"/>
      <c r="UGF102" s="1"/>
      <c r="UGG102" s="1"/>
      <c r="UGH102" s="1"/>
      <c r="UGI102" s="1"/>
      <c r="UGJ102" s="1"/>
      <c r="UGK102" s="1"/>
      <c r="UGL102" s="1"/>
      <c r="UGM102" s="1"/>
      <c r="UGN102" s="1"/>
      <c r="UGO102" s="1"/>
      <c r="UGP102" s="1"/>
      <c r="UGQ102" s="1"/>
      <c r="UGR102" s="1"/>
      <c r="UGS102" s="1"/>
      <c r="UGT102" s="1"/>
      <c r="UGU102" s="1"/>
      <c r="UGV102" s="1"/>
      <c r="UGW102" s="1"/>
      <c r="UGX102" s="1"/>
      <c r="UGY102" s="1"/>
      <c r="UGZ102" s="1"/>
      <c r="UHA102" s="1"/>
      <c r="UHB102" s="1"/>
      <c r="UHC102" s="1"/>
      <c r="UHD102" s="1"/>
      <c r="UHE102" s="1"/>
      <c r="UHF102" s="1"/>
      <c r="UHG102" s="1"/>
      <c r="UHH102" s="1"/>
      <c r="UHI102" s="1"/>
      <c r="UHJ102" s="1"/>
      <c r="UHK102" s="1"/>
      <c r="UHL102" s="1"/>
      <c r="UHM102" s="1"/>
      <c r="UHN102" s="1"/>
      <c r="UHO102" s="1"/>
      <c r="UHP102" s="1"/>
      <c r="UHQ102" s="1"/>
      <c r="UHR102" s="1"/>
      <c r="UHS102" s="1"/>
      <c r="UHT102" s="1"/>
      <c r="UHU102" s="1"/>
      <c r="UHV102" s="1"/>
      <c r="UHW102" s="1"/>
      <c r="UHX102" s="1"/>
      <c r="UHY102" s="1"/>
      <c r="UHZ102" s="1"/>
      <c r="UIA102" s="1"/>
      <c r="UIB102" s="1"/>
      <c r="UIC102" s="1"/>
      <c r="UID102" s="1"/>
      <c r="UIE102" s="1"/>
      <c r="UIF102" s="1"/>
      <c r="UIG102" s="1"/>
      <c r="UIH102" s="1"/>
      <c r="UII102" s="1"/>
      <c r="UIJ102" s="1"/>
      <c r="UIK102" s="1"/>
      <c r="UIL102" s="1"/>
      <c r="UIM102" s="1"/>
      <c r="UIN102" s="1"/>
      <c r="UIO102" s="1"/>
      <c r="UIP102" s="1"/>
      <c r="UIQ102" s="1"/>
      <c r="UIR102" s="1"/>
      <c r="UIS102" s="1"/>
      <c r="UIT102" s="1"/>
      <c r="UIU102" s="1"/>
      <c r="UIV102" s="1"/>
      <c r="UIW102" s="1"/>
      <c r="UIX102" s="1"/>
      <c r="UIY102" s="1"/>
      <c r="UIZ102" s="1"/>
      <c r="UJA102" s="1"/>
      <c r="UJB102" s="1"/>
      <c r="UJC102" s="1"/>
      <c r="UJD102" s="1"/>
      <c r="UJE102" s="1"/>
      <c r="UJF102" s="1"/>
      <c r="UJG102" s="1"/>
      <c r="UJH102" s="1"/>
      <c r="UJI102" s="1"/>
      <c r="UJJ102" s="1"/>
      <c r="UJK102" s="1"/>
      <c r="UJL102" s="1"/>
      <c r="UJM102" s="1"/>
      <c r="UJN102" s="1"/>
      <c r="UJO102" s="1"/>
      <c r="UJP102" s="1"/>
      <c r="UJQ102" s="1"/>
      <c r="UJR102" s="1"/>
      <c r="UJS102" s="1"/>
      <c r="UJT102" s="1"/>
      <c r="UJU102" s="1"/>
      <c r="UJV102" s="1"/>
      <c r="UJW102" s="1"/>
      <c r="UJX102" s="1"/>
      <c r="UJY102" s="1"/>
      <c r="UJZ102" s="1"/>
      <c r="UKA102" s="1"/>
      <c r="UKB102" s="1"/>
      <c r="UKC102" s="1"/>
      <c r="UKD102" s="1"/>
      <c r="UKE102" s="1"/>
      <c r="UKF102" s="1"/>
      <c r="UKG102" s="1"/>
      <c r="UKH102" s="1"/>
      <c r="UKI102" s="1"/>
      <c r="UKJ102" s="1"/>
      <c r="UKK102" s="1"/>
      <c r="UKL102" s="1"/>
      <c r="UKM102" s="1"/>
      <c r="UKN102" s="1"/>
      <c r="UKO102" s="1"/>
      <c r="UKP102" s="1"/>
      <c r="UKQ102" s="1"/>
      <c r="UKR102" s="1"/>
      <c r="UKS102" s="1"/>
      <c r="UKT102" s="1"/>
      <c r="UKU102" s="1"/>
      <c r="UKV102" s="1"/>
      <c r="UKW102" s="1"/>
      <c r="UKX102" s="1"/>
      <c r="UKY102" s="1"/>
      <c r="UKZ102" s="1"/>
      <c r="ULA102" s="1"/>
      <c r="ULB102" s="1"/>
      <c r="ULC102" s="1"/>
      <c r="ULD102" s="1"/>
      <c r="ULE102" s="1"/>
      <c r="ULF102" s="1"/>
      <c r="ULG102" s="1"/>
      <c r="ULH102" s="1"/>
      <c r="ULI102" s="1"/>
      <c r="ULJ102" s="1"/>
      <c r="ULK102" s="1"/>
      <c r="ULL102" s="1"/>
      <c r="ULM102" s="1"/>
      <c r="ULN102" s="1"/>
      <c r="ULO102" s="1"/>
      <c r="ULP102" s="1"/>
      <c r="ULQ102" s="1"/>
      <c r="ULR102" s="1"/>
      <c r="ULS102" s="1"/>
      <c r="ULT102" s="1"/>
      <c r="ULU102" s="1"/>
      <c r="ULV102" s="1"/>
      <c r="ULW102" s="1"/>
      <c r="ULX102" s="1"/>
      <c r="ULY102" s="1"/>
      <c r="ULZ102" s="1"/>
      <c r="UMA102" s="1"/>
      <c r="UMB102" s="1"/>
      <c r="UMC102" s="1"/>
      <c r="UMD102" s="1"/>
      <c r="UME102" s="1"/>
      <c r="UMF102" s="1"/>
      <c r="UMG102" s="1"/>
      <c r="UMH102" s="1"/>
      <c r="UMI102" s="1"/>
      <c r="UMJ102" s="1"/>
      <c r="UMK102" s="1"/>
      <c r="UML102" s="1"/>
      <c r="UMM102" s="1"/>
      <c r="UMN102" s="1"/>
      <c r="UMO102" s="1"/>
      <c r="UMP102" s="1"/>
      <c r="UMQ102" s="1"/>
      <c r="UMR102" s="1"/>
      <c r="UMS102" s="1"/>
      <c r="UMT102" s="1"/>
      <c r="UMU102" s="1"/>
      <c r="UMV102" s="1"/>
      <c r="UMW102" s="1"/>
      <c r="UMX102" s="1"/>
      <c r="UMY102" s="1"/>
      <c r="UMZ102" s="1"/>
      <c r="UNA102" s="1"/>
      <c r="UNB102" s="1"/>
      <c r="UNC102" s="1"/>
      <c r="UND102" s="1"/>
      <c r="UNE102" s="1"/>
      <c r="UNF102" s="1"/>
      <c r="UNG102" s="1"/>
      <c r="UNH102" s="1"/>
      <c r="UNI102" s="1"/>
      <c r="UNJ102" s="1"/>
      <c r="UNK102" s="1"/>
      <c r="UNL102" s="1"/>
      <c r="UNM102" s="1"/>
      <c r="UNN102" s="1"/>
      <c r="UNO102" s="1"/>
      <c r="UNP102" s="1"/>
      <c r="UNQ102" s="1"/>
      <c r="UNR102" s="1"/>
      <c r="UNS102" s="1"/>
      <c r="UNT102" s="1"/>
      <c r="UNU102" s="1"/>
      <c r="UNV102" s="1"/>
      <c r="UNW102" s="1"/>
      <c r="UNX102" s="1"/>
      <c r="UNY102" s="1"/>
      <c r="UNZ102" s="1"/>
      <c r="UOA102" s="1"/>
      <c r="UOB102" s="1"/>
      <c r="UOC102" s="1"/>
      <c r="UOD102" s="1"/>
      <c r="UOE102" s="1"/>
      <c r="UOF102" s="1"/>
      <c r="UOG102" s="1"/>
      <c r="UOH102" s="1"/>
      <c r="UOI102" s="1"/>
      <c r="UOJ102" s="1"/>
      <c r="UOK102" s="1"/>
      <c r="UOL102" s="1"/>
      <c r="UOM102" s="1"/>
      <c r="UON102" s="1"/>
      <c r="UOO102" s="1"/>
      <c r="UOP102" s="1"/>
      <c r="UOQ102" s="1"/>
      <c r="UOR102" s="1"/>
      <c r="UOS102" s="1"/>
      <c r="UOT102" s="1"/>
      <c r="UOU102" s="1"/>
      <c r="UOV102" s="1"/>
      <c r="UOW102" s="1"/>
      <c r="UOX102" s="1"/>
      <c r="UOY102" s="1"/>
      <c r="UOZ102" s="1"/>
      <c r="UPA102" s="1"/>
      <c r="UPB102" s="1"/>
      <c r="UPC102" s="1"/>
      <c r="UPD102" s="1"/>
      <c r="UPE102" s="1"/>
      <c r="UPF102" s="1"/>
      <c r="UPG102" s="1"/>
      <c r="UPH102" s="1"/>
      <c r="UPI102" s="1"/>
      <c r="UPJ102" s="1"/>
      <c r="UPK102" s="1"/>
      <c r="UPL102" s="1"/>
      <c r="UPM102" s="1"/>
      <c r="UPN102" s="1"/>
      <c r="UPO102" s="1"/>
      <c r="UPP102" s="1"/>
      <c r="UPQ102" s="1"/>
      <c r="UPR102" s="1"/>
      <c r="UPS102" s="1"/>
      <c r="UPT102" s="1"/>
      <c r="UPU102" s="1"/>
      <c r="UPV102" s="1"/>
      <c r="UPW102" s="1"/>
      <c r="UPX102" s="1"/>
      <c r="UPY102" s="1"/>
      <c r="UPZ102" s="1"/>
      <c r="UQA102" s="1"/>
      <c r="UQB102" s="1"/>
      <c r="UQC102" s="1"/>
      <c r="UQD102" s="1"/>
      <c r="UQE102" s="1"/>
      <c r="UQF102" s="1"/>
      <c r="UQG102" s="1"/>
      <c r="UQH102" s="1"/>
      <c r="UQI102" s="1"/>
      <c r="UQJ102" s="1"/>
      <c r="UQK102" s="1"/>
      <c r="UQL102" s="1"/>
      <c r="UQM102" s="1"/>
      <c r="UQN102" s="1"/>
      <c r="UQO102" s="1"/>
      <c r="UQP102" s="1"/>
      <c r="UQQ102" s="1"/>
      <c r="UQR102" s="1"/>
      <c r="UQS102" s="1"/>
      <c r="UQT102" s="1"/>
      <c r="UQU102" s="1"/>
      <c r="UQV102" s="1"/>
      <c r="UQW102" s="1"/>
      <c r="UQX102" s="1"/>
      <c r="UQY102" s="1"/>
      <c r="UQZ102" s="1"/>
      <c r="URA102" s="1"/>
      <c r="URB102" s="1"/>
      <c r="URC102" s="1"/>
      <c r="URD102" s="1"/>
      <c r="URE102" s="1"/>
      <c r="URF102" s="1"/>
      <c r="URG102" s="1"/>
      <c r="URH102" s="1"/>
      <c r="URI102" s="1"/>
      <c r="URJ102" s="1"/>
      <c r="URK102" s="1"/>
      <c r="URL102" s="1"/>
      <c r="URM102" s="1"/>
      <c r="URN102" s="1"/>
      <c r="URO102" s="1"/>
      <c r="URP102" s="1"/>
      <c r="URQ102" s="1"/>
      <c r="URR102" s="1"/>
      <c r="URS102" s="1"/>
      <c r="URT102" s="1"/>
      <c r="URU102" s="1"/>
      <c r="URV102" s="1"/>
      <c r="URW102" s="1"/>
      <c r="URX102" s="1"/>
      <c r="URY102" s="1"/>
      <c r="URZ102" s="1"/>
      <c r="USA102" s="1"/>
      <c r="USB102" s="1"/>
      <c r="USC102" s="1"/>
      <c r="USD102" s="1"/>
      <c r="USE102" s="1"/>
      <c r="USF102" s="1"/>
      <c r="USG102" s="1"/>
      <c r="USH102" s="1"/>
      <c r="USI102" s="1"/>
      <c r="USJ102" s="1"/>
      <c r="USK102" s="1"/>
      <c r="USL102" s="1"/>
      <c r="USM102" s="1"/>
      <c r="USN102" s="1"/>
      <c r="USO102" s="1"/>
      <c r="USP102" s="1"/>
      <c r="USQ102" s="1"/>
      <c r="USR102" s="1"/>
      <c r="USS102" s="1"/>
      <c r="UST102" s="1"/>
      <c r="USU102" s="1"/>
      <c r="USV102" s="1"/>
      <c r="USW102" s="1"/>
      <c r="USX102" s="1"/>
      <c r="USY102" s="1"/>
      <c r="USZ102" s="1"/>
      <c r="UTA102" s="1"/>
      <c r="UTB102" s="1"/>
      <c r="UTC102" s="1"/>
      <c r="UTD102" s="1"/>
      <c r="UTE102" s="1"/>
      <c r="UTF102" s="1"/>
      <c r="UTG102" s="1"/>
      <c r="UTH102" s="1"/>
      <c r="UTI102" s="1"/>
      <c r="UTJ102" s="1"/>
      <c r="UTK102" s="1"/>
      <c r="UTL102" s="1"/>
      <c r="UTM102" s="1"/>
      <c r="UTN102" s="1"/>
      <c r="UTO102" s="1"/>
      <c r="UTP102" s="1"/>
      <c r="UTQ102" s="1"/>
      <c r="UTR102" s="1"/>
      <c r="UTS102" s="1"/>
      <c r="UTT102" s="1"/>
      <c r="UTU102" s="1"/>
      <c r="UTV102" s="1"/>
      <c r="UTW102" s="1"/>
      <c r="UTX102" s="1"/>
      <c r="UTY102" s="1"/>
      <c r="UTZ102" s="1"/>
      <c r="UUA102" s="1"/>
      <c r="UUB102" s="1"/>
      <c r="UUC102" s="1"/>
      <c r="UUD102" s="1"/>
      <c r="UUE102" s="1"/>
      <c r="UUF102" s="1"/>
      <c r="UUG102" s="1"/>
      <c r="UUH102" s="1"/>
      <c r="UUI102" s="1"/>
      <c r="UUJ102" s="1"/>
      <c r="UUK102" s="1"/>
      <c r="UUL102" s="1"/>
      <c r="UUM102" s="1"/>
      <c r="UUN102" s="1"/>
      <c r="UUO102" s="1"/>
      <c r="UUP102" s="1"/>
      <c r="UUQ102" s="1"/>
      <c r="UUR102" s="1"/>
      <c r="UUS102" s="1"/>
      <c r="UUT102" s="1"/>
      <c r="UUU102" s="1"/>
      <c r="UUV102" s="1"/>
      <c r="UUW102" s="1"/>
      <c r="UUX102" s="1"/>
      <c r="UUY102" s="1"/>
      <c r="UUZ102" s="1"/>
      <c r="UVA102" s="1"/>
      <c r="UVB102" s="1"/>
      <c r="UVC102" s="1"/>
      <c r="UVD102" s="1"/>
      <c r="UVE102" s="1"/>
      <c r="UVF102" s="1"/>
      <c r="UVG102" s="1"/>
      <c r="UVH102" s="1"/>
      <c r="UVI102" s="1"/>
      <c r="UVJ102" s="1"/>
      <c r="UVK102" s="1"/>
      <c r="UVL102" s="1"/>
      <c r="UVM102" s="1"/>
      <c r="UVN102" s="1"/>
      <c r="UVO102" s="1"/>
      <c r="UVP102" s="1"/>
      <c r="UVQ102" s="1"/>
      <c r="UVR102" s="1"/>
      <c r="UVS102" s="1"/>
      <c r="UVT102" s="1"/>
      <c r="UVU102" s="1"/>
      <c r="UVV102" s="1"/>
      <c r="UVW102" s="1"/>
      <c r="UVX102" s="1"/>
      <c r="UVY102" s="1"/>
      <c r="UVZ102" s="1"/>
      <c r="UWA102" s="1"/>
      <c r="UWB102" s="1"/>
      <c r="UWC102" s="1"/>
      <c r="UWD102" s="1"/>
      <c r="UWE102" s="1"/>
      <c r="UWF102" s="1"/>
      <c r="UWG102" s="1"/>
      <c r="UWH102" s="1"/>
      <c r="UWI102" s="1"/>
      <c r="UWJ102" s="1"/>
      <c r="UWK102" s="1"/>
      <c r="UWL102" s="1"/>
      <c r="UWM102" s="1"/>
      <c r="UWN102" s="1"/>
      <c r="UWO102" s="1"/>
      <c r="UWP102" s="1"/>
      <c r="UWQ102" s="1"/>
      <c r="UWR102" s="1"/>
      <c r="UWS102" s="1"/>
      <c r="UWT102" s="1"/>
      <c r="UWU102" s="1"/>
      <c r="UWV102" s="1"/>
      <c r="UWW102" s="1"/>
      <c r="UWX102" s="1"/>
      <c r="UWY102" s="1"/>
      <c r="UWZ102" s="1"/>
      <c r="UXA102" s="1"/>
      <c r="UXB102" s="1"/>
      <c r="UXC102" s="1"/>
      <c r="UXD102" s="1"/>
      <c r="UXE102" s="1"/>
      <c r="UXF102" s="1"/>
      <c r="UXG102" s="1"/>
      <c r="UXH102" s="1"/>
      <c r="UXI102" s="1"/>
      <c r="UXJ102" s="1"/>
      <c r="UXK102" s="1"/>
      <c r="UXL102" s="1"/>
      <c r="UXM102" s="1"/>
      <c r="UXN102" s="1"/>
      <c r="UXO102" s="1"/>
      <c r="UXP102" s="1"/>
      <c r="UXQ102" s="1"/>
      <c r="UXR102" s="1"/>
      <c r="UXS102" s="1"/>
      <c r="UXT102" s="1"/>
      <c r="UXU102" s="1"/>
      <c r="UXV102" s="1"/>
      <c r="UXW102" s="1"/>
      <c r="UXX102" s="1"/>
      <c r="UXY102" s="1"/>
      <c r="UXZ102" s="1"/>
      <c r="UYA102" s="1"/>
      <c r="UYB102" s="1"/>
      <c r="UYC102" s="1"/>
      <c r="UYD102" s="1"/>
      <c r="UYE102" s="1"/>
      <c r="UYF102" s="1"/>
      <c r="UYG102" s="1"/>
      <c r="UYH102" s="1"/>
      <c r="UYI102" s="1"/>
      <c r="UYJ102" s="1"/>
      <c r="UYK102" s="1"/>
      <c r="UYL102" s="1"/>
      <c r="UYM102" s="1"/>
      <c r="UYN102" s="1"/>
      <c r="UYO102" s="1"/>
      <c r="UYP102" s="1"/>
      <c r="UYQ102" s="1"/>
      <c r="UYR102" s="1"/>
      <c r="UYS102" s="1"/>
      <c r="UYT102" s="1"/>
      <c r="UYU102" s="1"/>
      <c r="UYV102" s="1"/>
      <c r="UYW102" s="1"/>
      <c r="UYX102" s="1"/>
      <c r="UYY102" s="1"/>
      <c r="UYZ102" s="1"/>
      <c r="UZA102" s="1"/>
      <c r="UZB102" s="1"/>
      <c r="UZC102" s="1"/>
      <c r="UZD102" s="1"/>
      <c r="UZE102" s="1"/>
      <c r="UZF102" s="1"/>
      <c r="UZG102" s="1"/>
      <c r="UZH102" s="1"/>
      <c r="UZI102" s="1"/>
      <c r="UZJ102" s="1"/>
      <c r="UZK102" s="1"/>
      <c r="UZL102" s="1"/>
      <c r="UZM102" s="1"/>
      <c r="UZN102" s="1"/>
      <c r="UZO102" s="1"/>
      <c r="UZP102" s="1"/>
      <c r="UZQ102" s="1"/>
      <c r="UZR102" s="1"/>
      <c r="UZS102" s="1"/>
      <c r="UZT102" s="1"/>
      <c r="UZU102" s="1"/>
      <c r="UZV102" s="1"/>
      <c r="UZW102" s="1"/>
      <c r="UZX102" s="1"/>
      <c r="UZY102" s="1"/>
      <c r="UZZ102" s="1"/>
      <c r="VAA102" s="1"/>
      <c r="VAB102" s="1"/>
      <c r="VAC102" s="1"/>
      <c r="VAD102" s="1"/>
      <c r="VAE102" s="1"/>
      <c r="VAF102" s="1"/>
      <c r="VAG102" s="1"/>
      <c r="VAH102" s="1"/>
      <c r="VAI102" s="1"/>
      <c r="VAJ102" s="1"/>
      <c r="VAK102" s="1"/>
      <c r="VAL102" s="1"/>
      <c r="VAM102" s="1"/>
      <c r="VAN102" s="1"/>
      <c r="VAO102" s="1"/>
      <c r="VAP102" s="1"/>
      <c r="VAQ102" s="1"/>
      <c r="VAR102" s="1"/>
      <c r="VAS102" s="1"/>
      <c r="VAT102" s="1"/>
      <c r="VAU102" s="1"/>
      <c r="VAV102" s="1"/>
      <c r="VAW102" s="1"/>
      <c r="VAX102" s="1"/>
      <c r="VAY102" s="1"/>
      <c r="VAZ102" s="1"/>
      <c r="VBA102" s="1"/>
      <c r="VBB102" s="1"/>
      <c r="VBC102" s="1"/>
      <c r="VBD102" s="1"/>
      <c r="VBE102" s="1"/>
      <c r="VBF102" s="1"/>
      <c r="VBG102" s="1"/>
      <c r="VBH102" s="1"/>
      <c r="VBI102" s="1"/>
      <c r="VBJ102" s="1"/>
      <c r="VBK102" s="1"/>
      <c r="VBL102" s="1"/>
      <c r="VBM102" s="1"/>
      <c r="VBN102" s="1"/>
      <c r="VBO102" s="1"/>
      <c r="VBP102" s="1"/>
      <c r="VBQ102" s="1"/>
      <c r="VBR102" s="1"/>
      <c r="VBS102" s="1"/>
      <c r="VBT102" s="1"/>
      <c r="VBU102" s="1"/>
      <c r="VBV102" s="1"/>
      <c r="VBW102" s="1"/>
      <c r="VBX102" s="1"/>
      <c r="VBY102" s="1"/>
      <c r="VBZ102" s="1"/>
      <c r="VCA102" s="1"/>
      <c r="VCB102" s="1"/>
      <c r="VCC102" s="1"/>
      <c r="VCD102" s="1"/>
      <c r="VCE102" s="1"/>
      <c r="VCF102" s="1"/>
      <c r="VCG102" s="1"/>
      <c r="VCH102" s="1"/>
      <c r="VCI102" s="1"/>
      <c r="VCJ102" s="1"/>
      <c r="VCK102" s="1"/>
      <c r="VCL102" s="1"/>
      <c r="VCM102" s="1"/>
      <c r="VCN102" s="1"/>
      <c r="VCO102" s="1"/>
      <c r="VCP102" s="1"/>
      <c r="VCQ102" s="1"/>
      <c r="VCR102" s="1"/>
      <c r="VCS102" s="1"/>
      <c r="VCT102" s="1"/>
      <c r="VCU102" s="1"/>
      <c r="VCV102" s="1"/>
      <c r="VCW102" s="1"/>
      <c r="VCX102" s="1"/>
      <c r="VCY102" s="1"/>
      <c r="VCZ102" s="1"/>
      <c r="VDA102" s="1"/>
      <c r="VDB102" s="1"/>
      <c r="VDC102" s="1"/>
      <c r="VDD102" s="1"/>
      <c r="VDE102" s="1"/>
      <c r="VDF102" s="1"/>
      <c r="VDG102" s="1"/>
      <c r="VDH102" s="1"/>
      <c r="VDI102" s="1"/>
      <c r="VDJ102" s="1"/>
      <c r="VDK102" s="1"/>
      <c r="VDL102" s="1"/>
      <c r="VDM102" s="1"/>
      <c r="VDN102" s="1"/>
      <c r="VDO102" s="1"/>
      <c r="VDP102" s="1"/>
      <c r="VDQ102" s="1"/>
      <c r="VDR102" s="1"/>
      <c r="VDS102" s="1"/>
      <c r="VDT102" s="1"/>
      <c r="VDU102" s="1"/>
      <c r="VDV102" s="1"/>
      <c r="VDW102" s="1"/>
      <c r="VDX102" s="1"/>
      <c r="VDY102" s="1"/>
      <c r="VDZ102" s="1"/>
      <c r="VEA102" s="1"/>
      <c r="VEB102" s="1"/>
      <c r="VEC102" s="1"/>
      <c r="VED102" s="1"/>
      <c r="VEE102" s="1"/>
      <c r="VEF102" s="1"/>
      <c r="VEG102" s="1"/>
      <c r="VEH102" s="1"/>
      <c r="VEI102" s="1"/>
      <c r="VEJ102" s="1"/>
      <c r="VEK102" s="1"/>
      <c r="VEL102" s="1"/>
      <c r="VEM102" s="1"/>
      <c r="VEN102" s="1"/>
      <c r="VEO102" s="1"/>
      <c r="VEP102" s="1"/>
      <c r="VEQ102" s="1"/>
      <c r="VER102" s="1"/>
      <c r="VES102" s="1"/>
      <c r="VET102" s="1"/>
      <c r="VEU102" s="1"/>
      <c r="VEV102" s="1"/>
      <c r="VEW102" s="1"/>
      <c r="VEX102" s="1"/>
      <c r="VEY102" s="1"/>
      <c r="VEZ102" s="1"/>
      <c r="VFA102" s="1"/>
      <c r="VFB102" s="1"/>
      <c r="VFC102" s="1"/>
      <c r="VFD102" s="1"/>
      <c r="VFE102" s="1"/>
      <c r="VFF102" s="1"/>
      <c r="VFG102" s="1"/>
      <c r="VFH102" s="1"/>
      <c r="VFI102" s="1"/>
      <c r="VFJ102" s="1"/>
      <c r="VFK102" s="1"/>
      <c r="VFL102" s="1"/>
      <c r="VFM102" s="1"/>
      <c r="VFN102" s="1"/>
      <c r="VFO102" s="1"/>
      <c r="VFP102" s="1"/>
      <c r="VFQ102" s="1"/>
      <c r="VFR102" s="1"/>
      <c r="VFS102" s="1"/>
      <c r="VFT102" s="1"/>
      <c r="VFU102" s="1"/>
      <c r="VFV102" s="1"/>
      <c r="VFW102" s="1"/>
      <c r="VFX102" s="1"/>
      <c r="VFY102" s="1"/>
      <c r="VFZ102" s="1"/>
      <c r="VGA102" s="1"/>
      <c r="VGB102" s="1"/>
      <c r="VGC102" s="1"/>
      <c r="VGD102" s="1"/>
      <c r="VGE102" s="1"/>
      <c r="VGF102" s="1"/>
      <c r="VGG102" s="1"/>
      <c r="VGH102" s="1"/>
      <c r="VGI102" s="1"/>
      <c r="VGJ102" s="1"/>
      <c r="VGK102" s="1"/>
      <c r="VGL102" s="1"/>
      <c r="VGM102" s="1"/>
      <c r="VGN102" s="1"/>
      <c r="VGO102" s="1"/>
      <c r="VGP102" s="1"/>
      <c r="VGQ102" s="1"/>
      <c r="VGR102" s="1"/>
      <c r="VGS102" s="1"/>
      <c r="VGT102" s="1"/>
      <c r="VGU102" s="1"/>
      <c r="VGV102" s="1"/>
      <c r="VGW102" s="1"/>
      <c r="VGX102" s="1"/>
      <c r="VGY102" s="1"/>
      <c r="VGZ102" s="1"/>
      <c r="VHA102" s="1"/>
      <c r="VHB102" s="1"/>
      <c r="VHC102" s="1"/>
      <c r="VHD102" s="1"/>
      <c r="VHE102" s="1"/>
      <c r="VHF102" s="1"/>
      <c r="VHG102" s="1"/>
      <c r="VHH102" s="1"/>
      <c r="VHI102" s="1"/>
      <c r="VHJ102" s="1"/>
      <c r="VHK102" s="1"/>
      <c r="VHL102" s="1"/>
      <c r="VHM102" s="1"/>
      <c r="VHN102" s="1"/>
      <c r="VHO102" s="1"/>
      <c r="VHP102" s="1"/>
      <c r="VHQ102" s="1"/>
      <c r="VHR102" s="1"/>
      <c r="VHS102" s="1"/>
      <c r="VHT102" s="1"/>
      <c r="VHU102" s="1"/>
      <c r="VHV102" s="1"/>
      <c r="VHW102" s="1"/>
      <c r="VHX102" s="1"/>
      <c r="VHY102" s="1"/>
      <c r="VHZ102" s="1"/>
      <c r="VIA102" s="1"/>
      <c r="VIB102" s="1"/>
      <c r="VIC102" s="1"/>
      <c r="VID102" s="1"/>
      <c r="VIE102" s="1"/>
      <c r="VIF102" s="1"/>
      <c r="VIG102" s="1"/>
      <c r="VIH102" s="1"/>
      <c r="VII102" s="1"/>
      <c r="VIJ102" s="1"/>
      <c r="VIK102" s="1"/>
      <c r="VIL102" s="1"/>
      <c r="VIM102" s="1"/>
      <c r="VIN102" s="1"/>
      <c r="VIO102" s="1"/>
      <c r="VIP102" s="1"/>
      <c r="VIQ102" s="1"/>
      <c r="VIR102" s="1"/>
      <c r="VIS102" s="1"/>
      <c r="VIT102" s="1"/>
      <c r="VIU102" s="1"/>
      <c r="VIV102" s="1"/>
      <c r="VIW102" s="1"/>
      <c r="VIX102" s="1"/>
      <c r="VIY102" s="1"/>
      <c r="VIZ102" s="1"/>
      <c r="VJA102" s="1"/>
      <c r="VJB102" s="1"/>
      <c r="VJC102" s="1"/>
      <c r="VJD102" s="1"/>
      <c r="VJE102" s="1"/>
      <c r="VJF102" s="1"/>
      <c r="VJG102" s="1"/>
      <c r="VJH102" s="1"/>
      <c r="VJI102" s="1"/>
      <c r="VJJ102" s="1"/>
      <c r="VJK102" s="1"/>
      <c r="VJL102" s="1"/>
      <c r="VJM102" s="1"/>
      <c r="VJN102" s="1"/>
      <c r="VJO102" s="1"/>
      <c r="VJP102" s="1"/>
      <c r="VJQ102" s="1"/>
      <c r="VJR102" s="1"/>
      <c r="VJS102" s="1"/>
      <c r="VJT102" s="1"/>
      <c r="VJU102" s="1"/>
      <c r="VJV102" s="1"/>
      <c r="VJW102" s="1"/>
      <c r="VJX102" s="1"/>
      <c r="VJY102" s="1"/>
      <c r="VJZ102" s="1"/>
      <c r="VKA102" s="1"/>
      <c r="VKB102" s="1"/>
      <c r="VKC102" s="1"/>
      <c r="VKD102" s="1"/>
      <c r="VKE102" s="1"/>
      <c r="VKF102" s="1"/>
      <c r="VKG102" s="1"/>
      <c r="VKH102" s="1"/>
      <c r="VKI102" s="1"/>
      <c r="VKJ102" s="1"/>
      <c r="VKK102" s="1"/>
      <c r="VKL102" s="1"/>
      <c r="VKM102" s="1"/>
      <c r="VKN102" s="1"/>
      <c r="VKO102" s="1"/>
      <c r="VKP102" s="1"/>
      <c r="VKQ102" s="1"/>
      <c r="VKR102" s="1"/>
      <c r="VKS102" s="1"/>
      <c r="VKT102" s="1"/>
      <c r="VKU102" s="1"/>
      <c r="VKV102" s="1"/>
      <c r="VKW102" s="1"/>
      <c r="VKX102" s="1"/>
      <c r="VKY102" s="1"/>
      <c r="VKZ102" s="1"/>
      <c r="VLA102" s="1"/>
      <c r="VLB102" s="1"/>
      <c r="VLC102" s="1"/>
      <c r="VLD102" s="1"/>
      <c r="VLE102" s="1"/>
      <c r="VLF102" s="1"/>
      <c r="VLG102" s="1"/>
      <c r="VLH102" s="1"/>
      <c r="VLI102" s="1"/>
      <c r="VLJ102" s="1"/>
      <c r="VLK102" s="1"/>
      <c r="VLL102" s="1"/>
      <c r="VLM102" s="1"/>
      <c r="VLN102" s="1"/>
      <c r="VLO102" s="1"/>
      <c r="VLP102" s="1"/>
      <c r="VLQ102" s="1"/>
      <c r="VLR102" s="1"/>
      <c r="VLS102" s="1"/>
      <c r="VLT102" s="1"/>
      <c r="VLU102" s="1"/>
      <c r="VLV102" s="1"/>
      <c r="VLW102" s="1"/>
      <c r="VLX102" s="1"/>
      <c r="VLY102" s="1"/>
      <c r="VLZ102" s="1"/>
      <c r="VMA102" s="1"/>
      <c r="VMB102" s="1"/>
      <c r="VMC102" s="1"/>
      <c r="VMD102" s="1"/>
      <c r="VME102" s="1"/>
      <c r="VMF102" s="1"/>
      <c r="VMG102" s="1"/>
      <c r="VMH102" s="1"/>
      <c r="VMI102" s="1"/>
      <c r="VMJ102" s="1"/>
      <c r="VMK102" s="1"/>
      <c r="VML102" s="1"/>
      <c r="VMM102" s="1"/>
      <c r="VMN102" s="1"/>
      <c r="VMO102" s="1"/>
      <c r="VMP102" s="1"/>
      <c r="VMQ102" s="1"/>
      <c r="VMR102" s="1"/>
      <c r="VMS102" s="1"/>
      <c r="VMT102" s="1"/>
      <c r="VMU102" s="1"/>
      <c r="VMV102" s="1"/>
      <c r="VMW102" s="1"/>
      <c r="VMX102" s="1"/>
      <c r="VMY102" s="1"/>
      <c r="VMZ102" s="1"/>
      <c r="VNA102" s="1"/>
      <c r="VNB102" s="1"/>
      <c r="VNC102" s="1"/>
      <c r="VND102" s="1"/>
      <c r="VNE102" s="1"/>
      <c r="VNF102" s="1"/>
      <c r="VNG102" s="1"/>
      <c r="VNH102" s="1"/>
      <c r="VNI102" s="1"/>
      <c r="VNJ102" s="1"/>
      <c r="VNK102" s="1"/>
      <c r="VNL102" s="1"/>
      <c r="VNM102" s="1"/>
      <c r="VNN102" s="1"/>
      <c r="VNO102" s="1"/>
      <c r="VNP102" s="1"/>
      <c r="VNQ102" s="1"/>
      <c r="VNR102" s="1"/>
      <c r="VNS102" s="1"/>
      <c r="VNT102" s="1"/>
      <c r="VNU102" s="1"/>
      <c r="VNV102" s="1"/>
      <c r="VNW102" s="1"/>
      <c r="VNX102" s="1"/>
      <c r="VNY102" s="1"/>
      <c r="VNZ102" s="1"/>
      <c r="VOA102" s="1"/>
      <c r="VOB102" s="1"/>
      <c r="VOC102" s="1"/>
      <c r="VOD102" s="1"/>
      <c r="VOE102" s="1"/>
      <c r="VOF102" s="1"/>
      <c r="VOG102" s="1"/>
      <c r="VOH102" s="1"/>
      <c r="VOI102" s="1"/>
      <c r="VOJ102" s="1"/>
      <c r="VOK102" s="1"/>
      <c r="VOL102" s="1"/>
      <c r="VOM102" s="1"/>
      <c r="VON102" s="1"/>
      <c r="VOO102" s="1"/>
      <c r="VOP102" s="1"/>
      <c r="VOQ102" s="1"/>
      <c r="VOR102" s="1"/>
      <c r="VOS102" s="1"/>
      <c r="VOT102" s="1"/>
      <c r="VOU102" s="1"/>
      <c r="VOV102" s="1"/>
      <c r="VOW102" s="1"/>
      <c r="VOX102" s="1"/>
      <c r="VOY102" s="1"/>
      <c r="VOZ102" s="1"/>
      <c r="VPA102" s="1"/>
      <c r="VPB102" s="1"/>
      <c r="VPC102" s="1"/>
      <c r="VPD102" s="1"/>
      <c r="VPE102" s="1"/>
      <c r="VPF102" s="1"/>
      <c r="VPG102" s="1"/>
      <c r="VPH102" s="1"/>
      <c r="VPI102" s="1"/>
      <c r="VPJ102" s="1"/>
      <c r="VPK102" s="1"/>
      <c r="VPL102" s="1"/>
      <c r="VPM102" s="1"/>
      <c r="VPN102" s="1"/>
      <c r="VPO102" s="1"/>
      <c r="VPP102" s="1"/>
      <c r="VPQ102" s="1"/>
      <c r="VPR102" s="1"/>
      <c r="VPS102" s="1"/>
      <c r="VPT102" s="1"/>
      <c r="VPU102" s="1"/>
      <c r="VPV102" s="1"/>
      <c r="VPW102" s="1"/>
      <c r="VPX102" s="1"/>
      <c r="VPY102" s="1"/>
      <c r="VPZ102" s="1"/>
      <c r="VQA102" s="1"/>
      <c r="VQB102" s="1"/>
      <c r="VQC102" s="1"/>
      <c r="VQD102" s="1"/>
      <c r="VQE102" s="1"/>
      <c r="VQF102" s="1"/>
      <c r="VQG102" s="1"/>
      <c r="VQH102" s="1"/>
      <c r="VQI102" s="1"/>
      <c r="VQJ102" s="1"/>
      <c r="VQK102" s="1"/>
      <c r="VQL102" s="1"/>
      <c r="VQM102" s="1"/>
      <c r="VQN102" s="1"/>
      <c r="VQO102" s="1"/>
      <c r="VQP102" s="1"/>
      <c r="VQQ102" s="1"/>
      <c r="VQR102" s="1"/>
      <c r="VQS102" s="1"/>
      <c r="VQT102" s="1"/>
      <c r="VQU102" s="1"/>
      <c r="VQV102" s="1"/>
      <c r="VQW102" s="1"/>
      <c r="VQX102" s="1"/>
      <c r="VQY102" s="1"/>
      <c r="VQZ102" s="1"/>
      <c r="VRA102" s="1"/>
      <c r="VRB102" s="1"/>
      <c r="VRC102" s="1"/>
      <c r="VRD102" s="1"/>
      <c r="VRE102" s="1"/>
      <c r="VRF102" s="1"/>
      <c r="VRG102" s="1"/>
      <c r="VRH102" s="1"/>
      <c r="VRI102" s="1"/>
      <c r="VRJ102" s="1"/>
      <c r="VRK102" s="1"/>
      <c r="VRL102" s="1"/>
      <c r="VRM102" s="1"/>
      <c r="VRN102" s="1"/>
      <c r="VRO102" s="1"/>
      <c r="VRP102" s="1"/>
      <c r="VRQ102" s="1"/>
      <c r="VRR102" s="1"/>
      <c r="VRS102" s="1"/>
      <c r="VRT102" s="1"/>
      <c r="VRU102" s="1"/>
      <c r="VRV102" s="1"/>
      <c r="VRW102" s="1"/>
      <c r="VRX102" s="1"/>
      <c r="VRY102" s="1"/>
      <c r="VRZ102" s="1"/>
      <c r="VSA102" s="1"/>
      <c r="VSB102" s="1"/>
      <c r="VSC102" s="1"/>
      <c r="VSD102" s="1"/>
      <c r="VSE102" s="1"/>
      <c r="VSF102" s="1"/>
      <c r="VSG102" s="1"/>
      <c r="VSH102" s="1"/>
      <c r="VSI102" s="1"/>
      <c r="VSJ102" s="1"/>
      <c r="VSK102" s="1"/>
      <c r="VSL102" s="1"/>
      <c r="VSM102" s="1"/>
      <c r="VSN102" s="1"/>
      <c r="VSO102" s="1"/>
      <c r="VSP102" s="1"/>
      <c r="VSQ102" s="1"/>
      <c r="VSR102" s="1"/>
      <c r="VSS102" s="1"/>
      <c r="VST102" s="1"/>
      <c r="VSU102" s="1"/>
      <c r="VSV102" s="1"/>
      <c r="VSW102" s="1"/>
      <c r="VSX102" s="1"/>
      <c r="VSY102" s="1"/>
      <c r="VSZ102" s="1"/>
      <c r="VTA102" s="1"/>
      <c r="VTB102" s="1"/>
      <c r="VTC102" s="1"/>
      <c r="VTD102" s="1"/>
      <c r="VTE102" s="1"/>
      <c r="VTF102" s="1"/>
      <c r="VTG102" s="1"/>
      <c r="VTH102" s="1"/>
      <c r="VTI102" s="1"/>
      <c r="VTJ102" s="1"/>
      <c r="VTK102" s="1"/>
      <c r="VTL102" s="1"/>
      <c r="VTM102" s="1"/>
      <c r="VTN102" s="1"/>
      <c r="VTO102" s="1"/>
      <c r="VTP102" s="1"/>
      <c r="VTQ102" s="1"/>
      <c r="VTR102" s="1"/>
      <c r="VTS102" s="1"/>
      <c r="VTT102" s="1"/>
      <c r="VTU102" s="1"/>
      <c r="VTV102" s="1"/>
      <c r="VTW102" s="1"/>
      <c r="VTX102" s="1"/>
      <c r="VTY102" s="1"/>
      <c r="VTZ102" s="1"/>
      <c r="VUA102" s="1"/>
      <c r="VUB102" s="1"/>
      <c r="VUC102" s="1"/>
      <c r="VUD102" s="1"/>
      <c r="VUE102" s="1"/>
      <c r="VUF102" s="1"/>
      <c r="VUG102" s="1"/>
      <c r="VUH102" s="1"/>
      <c r="VUI102" s="1"/>
      <c r="VUJ102" s="1"/>
      <c r="VUK102" s="1"/>
      <c r="VUL102" s="1"/>
      <c r="VUM102" s="1"/>
      <c r="VUN102" s="1"/>
      <c r="VUO102" s="1"/>
      <c r="VUP102" s="1"/>
      <c r="VUQ102" s="1"/>
      <c r="VUR102" s="1"/>
      <c r="VUS102" s="1"/>
      <c r="VUT102" s="1"/>
      <c r="VUU102" s="1"/>
      <c r="VUV102" s="1"/>
      <c r="VUW102" s="1"/>
      <c r="VUX102" s="1"/>
      <c r="VUY102" s="1"/>
      <c r="VUZ102" s="1"/>
      <c r="VVA102" s="1"/>
      <c r="VVB102" s="1"/>
      <c r="VVC102" s="1"/>
      <c r="VVD102" s="1"/>
      <c r="VVE102" s="1"/>
      <c r="VVF102" s="1"/>
      <c r="VVG102" s="1"/>
      <c r="VVH102" s="1"/>
      <c r="VVI102" s="1"/>
      <c r="VVJ102" s="1"/>
      <c r="VVK102" s="1"/>
      <c r="VVL102" s="1"/>
      <c r="VVM102" s="1"/>
      <c r="VVN102" s="1"/>
      <c r="VVO102" s="1"/>
      <c r="VVP102" s="1"/>
      <c r="VVQ102" s="1"/>
      <c r="VVR102" s="1"/>
      <c r="VVS102" s="1"/>
      <c r="VVT102" s="1"/>
      <c r="VVU102" s="1"/>
      <c r="VVV102" s="1"/>
      <c r="VVW102" s="1"/>
      <c r="VVX102" s="1"/>
      <c r="VVY102" s="1"/>
      <c r="VVZ102" s="1"/>
      <c r="VWA102" s="1"/>
      <c r="VWB102" s="1"/>
      <c r="VWC102" s="1"/>
      <c r="VWD102" s="1"/>
      <c r="VWE102" s="1"/>
      <c r="VWF102" s="1"/>
      <c r="VWG102" s="1"/>
      <c r="VWH102" s="1"/>
      <c r="VWI102" s="1"/>
      <c r="VWJ102" s="1"/>
      <c r="VWK102" s="1"/>
      <c r="VWL102" s="1"/>
      <c r="VWM102" s="1"/>
      <c r="VWN102" s="1"/>
      <c r="VWO102" s="1"/>
      <c r="VWP102" s="1"/>
      <c r="VWQ102" s="1"/>
      <c r="VWR102" s="1"/>
      <c r="VWS102" s="1"/>
      <c r="VWT102" s="1"/>
      <c r="VWU102" s="1"/>
      <c r="VWV102" s="1"/>
      <c r="VWW102" s="1"/>
      <c r="VWX102" s="1"/>
      <c r="VWY102" s="1"/>
      <c r="VWZ102" s="1"/>
      <c r="VXA102" s="1"/>
      <c r="VXB102" s="1"/>
      <c r="VXC102" s="1"/>
      <c r="VXD102" s="1"/>
      <c r="VXE102" s="1"/>
      <c r="VXF102" s="1"/>
      <c r="VXG102" s="1"/>
      <c r="VXH102" s="1"/>
      <c r="VXI102" s="1"/>
      <c r="VXJ102" s="1"/>
      <c r="VXK102" s="1"/>
      <c r="VXL102" s="1"/>
      <c r="VXM102" s="1"/>
      <c r="VXN102" s="1"/>
      <c r="VXO102" s="1"/>
      <c r="VXP102" s="1"/>
      <c r="VXQ102" s="1"/>
      <c r="VXR102" s="1"/>
      <c r="VXS102" s="1"/>
      <c r="VXT102" s="1"/>
      <c r="VXU102" s="1"/>
      <c r="VXV102" s="1"/>
      <c r="VXW102" s="1"/>
      <c r="VXX102" s="1"/>
      <c r="VXY102" s="1"/>
      <c r="VXZ102" s="1"/>
      <c r="VYA102" s="1"/>
      <c r="VYB102" s="1"/>
      <c r="VYC102" s="1"/>
      <c r="VYD102" s="1"/>
      <c r="VYE102" s="1"/>
      <c r="VYF102" s="1"/>
      <c r="VYG102" s="1"/>
      <c r="VYH102" s="1"/>
      <c r="VYI102" s="1"/>
      <c r="VYJ102" s="1"/>
      <c r="VYK102" s="1"/>
      <c r="VYL102" s="1"/>
      <c r="VYM102" s="1"/>
      <c r="VYN102" s="1"/>
      <c r="VYO102" s="1"/>
      <c r="VYP102" s="1"/>
      <c r="VYQ102" s="1"/>
      <c r="VYR102" s="1"/>
      <c r="VYS102" s="1"/>
      <c r="VYT102" s="1"/>
      <c r="VYU102" s="1"/>
      <c r="VYV102" s="1"/>
      <c r="VYW102" s="1"/>
      <c r="VYX102" s="1"/>
      <c r="VYY102" s="1"/>
      <c r="VYZ102" s="1"/>
      <c r="VZA102" s="1"/>
      <c r="VZB102" s="1"/>
      <c r="VZC102" s="1"/>
      <c r="VZD102" s="1"/>
      <c r="VZE102" s="1"/>
      <c r="VZF102" s="1"/>
      <c r="VZG102" s="1"/>
      <c r="VZH102" s="1"/>
      <c r="VZI102" s="1"/>
      <c r="VZJ102" s="1"/>
      <c r="VZK102" s="1"/>
      <c r="VZL102" s="1"/>
      <c r="VZM102" s="1"/>
      <c r="VZN102" s="1"/>
      <c r="VZO102" s="1"/>
      <c r="VZP102" s="1"/>
      <c r="VZQ102" s="1"/>
      <c r="VZR102" s="1"/>
      <c r="VZS102" s="1"/>
      <c r="VZT102" s="1"/>
      <c r="VZU102" s="1"/>
      <c r="VZV102" s="1"/>
      <c r="VZW102" s="1"/>
      <c r="VZX102" s="1"/>
      <c r="VZY102" s="1"/>
      <c r="VZZ102" s="1"/>
      <c r="WAA102" s="1"/>
      <c r="WAB102" s="1"/>
      <c r="WAC102" s="1"/>
      <c r="WAD102" s="1"/>
      <c r="WAE102" s="1"/>
      <c r="WAF102" s="1"/>
      <c r="WAG102" s="1"/>
      <c r="WAH102" s="1"/>
      <c r="WAI102" s="1"/>
      <c r="WAJ102" s="1"/>
      <c r="WAK102" s="1"/>
      <c r="WAL102" s="1"/>
      <c r="WAM102" s="1"/>
      <c r="WAN102" s="1"/>
      <c r="WAO102" s="1"/>
      <c r="WAP102" s="1"/>
      <c r="WAQ102" s="1"/>
      <c r="WAR102" s="1"/>
      <c r="WAS102" s="1"/>
      <c r="WAT102" s="1"/>
      <c r="WAU102" s="1"/>
      <c r="WAV102" s="1"/>
      <c r="WAW102" s="1"/>
      <c r="WAX102" s="1"/>
      <c r="WAY102" s="1"/>
      <c r="WAZ102" s="1"/>
      <c r="WBA102" s="1"/>
      <c r="WBB102" s="1"/>
      <c r="WBC102" s="1"/>
      <c r="WBD102" s="1"/>
      <c r="WBE102" s="1"/>
      <c r="WBF102" s="1"/>
      <c r="WBG102" s="1"/>
      <c r="WBH102" s="1"/>
      <c r="WBI102" s="1"/>
      <c r="WBJ102" s="1"/>
      <c r="WBK102" s="1"/>
      <c r="WBL102" s="1"/>
      <c r="WBM102" s="1"/>
      <c r="WBN102" s="1"/>
      <c r="WBO102" s="1"/>
      <c r="WBP102" s="1"/>
      <c r="WBQ102" s="1"/>
      <c r="WBR102" s="1"/>
      <c r="WBS102" s="1"/>
      <c r="WBT102" s="1"/>
      <c r="WBU102" s="1"/>
      <c r="WBV102" s="1"/>
      <c r="WBW102" s="1"/>
      <c r="WBX102" s="1"/>
      <c r="WBY102" s="1"/>
      <c r="WBZ102" s="1"/>
      <c r="WCA102" s="1"/>
      <c r="WCB102" s="1"/>
      <c r="WCC102" s="1"/>
      <c r="WCD102" s="1"/>
      <c r="WCE102" s="1"/>
      <c r="WCF102" s="1"/>
      <c r="WCG102" s="1"/>
      <c r="WCH102" s="1"/>
      <c r="WCI102" s="1"/>
      <c r="WCJ102" s="1"/>
      <c r="WCK102" s="1"/>
      <c r="WCL102" s="1"/>
      <c r="WCM102" s="1"/>
      <c r="WCN102" s="1"/>
      <c r="WCO102" s="1"/>
      <c r="WCP102" s="1"/>
      <c r="WCQ102" s="1"/>
      <c r="WCR102" s="1"/>
      <c r="WCS102" s="1"/>
      <c r="WCT102" s="1"/>
      <c r="WCU102" s="1"/>
      <c r="WCV102" s="1"/>
      <c r="WCW102" s="1"/>
      <c r="WCX102" s="1"/>
      <c r="WCY102" s="1"/>
      <c r="WCZ102" s="1"/>
      <c r="WDA102" s="1"/>
      <c r="WDB102" s="1"/>
      <c r="WDC102" s="1"/>
      <c r="WDD102" s="1"/>
      <c r="WDE102" s="1"/>
      <c r="WDF102" s="1"/>
      <c r="WDG102" s="1"/>
      <c r="WDH102" s="1"/>
      <c r="WDI102" s="1"/>
      <c r="WDJ102" s="1"/>
      <c r="WDK102" s="1"/>
      <c r="WDL102" s="1"/>
      <c r="WDM102" s="1"/>
      <c r="WDN102" s="1"/>
      <c r="WDO102" s="1"/>
      <c r="WDP102" s="1"/>
      <c r="WDQ102" s="1"/>
      <c r="WDR102" s="1"/>
      <c r="WDS102" s="1"/>
      <c r="WDT102" s="1"/>
      <c r="WDU102" s="1"/>
      <c r="WDV102" s="1"/>
      <c r="WDW102" s="1"/>
      <c r="WDX102" s="1"/>
      <c r="WDY102" s="1"/>
      <c r="WDZ102" s="1"/>
      <c r="WEA102" s="1"/>
      <c r="WEB102" s="1"/>
      <c r="WEC102" s="1"/>
      <c r="WED102" s="1"/>
      <c r="WEE102" s="1"/>
      <c r="WEF102" s="1"/>
      <c r="WEG102" s="1"/>
      <c r="WEH102" s="1"/>
      <c r="WEI102" s="1"/>
      <c r="WEJ102" s="1"/>
      <c r="WEK102" s="1"/>
      <c r="WEL102" s="1"/>
      <c r="WEM102" s="1"/>
      <c r="WEN102" s="1"/>
      <c r="WEO102" s="1"/>
      <c r="WEP102" s="1"/>
      <c r="WEQ102" s="1"/>
      <c r="WER102" s="1"/>
      <c r="WES102" s="1"/>
      <c r="WET102" s="1"/>
      <c r="WEU102" s="1"/>
      <c r="WEV102" s="1"/>
      <c r="WEW102" s="1"/>
      <c r="WEX102" s="1"/>
      <c r="WEY102" s="1"/>
      <c r="WEZ102" s="1"/>
      <c r="WFA102" s="1"/>
      <c r="WFB102" s="1"/>
      <c r="WFC102" s="1"/>
      <c r="WFD102" s="1"/>
      <c r="WFE102" s="1"/>
      <c r="WFF102" s="1"/>
      <c r="WFG102" s="1"/>
      <c r="WFH102" s="1"/>
      <c r="WFI102" s="1"/>
      <c r="WFJ102" s="1"/>
      <c r="WFK102" s="1"/>
      <c r="WFL102" s="1"/>
      <c r="WFM102" s="1"/>
      <c r="WFN102" s="1"/>
      <c r="WFO102" s="1"/>
      <c r="WFP102" s="1"/>
      <c r="WFQ102" s="1"/>
      <c r="WFR102" s="1"/>
      <c r="WFS102" s="1"/>
      <c r="WFT102" s="1"/>
      <c r="WFU102" s="1"/>
      <c r="WFV102" s="1"/>
      <c r="WFW102" s="1"/>
      <c r="WFX102" s="1"/>
      <c r="WFY102" s="1"/>
      <c r="WFZ102" s="1"/>
      <c r="WGA102" s="1"/>
      <c r="WGB102" s="1"/>
      <c r="WGC102" s="1"/>
      <c r="WGD102" s="1"/>
      <c r="WGE102" s="1"/>
      <c r="WGF102" s="1"/>
      <c r="WGG102" s="1"/>
      <c r="WGH102" s="1"/>
      <c r="WGI102" s="1"/>
      <c r="WGJ102" s="1"/>
      <c r="WGK102" s="1"/>
      <c r="WGL102" s="1"/>
      <c r="WGM102" s="1"/>
      <c r="WGN102" s="1"/>
      <c r="WGO102" s="1"/>
      <c r="WGP102" s="1"/>
      <c r="WGQ102" s="1"/>
      <c r="WGR102" s="1"/>
      <c r="WGS102" s="1"/>
      <c r="WGT102" s="1"/>
      <c r="WGU102" s="1"/>
      <c r="WGV102" s="1"/>
      <c r="WGW102" s="1"/>
      <c r="WGX102" s="1"/>
      <c r="WGY102" s="1"/>
      <c r="WGZ102" s="1"/>
      <c r="WHA102" s="1"/>
      <c r="WHB102" s="1"/>
      <c r="WHC102" s="1"/>
      <c r="WHD102" s="1"/>
      <c r="WHE102" s="1"/>
      <c r="WHF102" s="1"/>
      <c r="WHG102" s="1"/>
      <c r="WHH102" s="1"/>
      <c r="WHI102" s="1"/>
      <c r="WHJ102" s="1"/>
      <c r="WHK102" s="1"/>
      <c r="WHL102" s="1"/>
      <c r="WHM102" s="1"/>
      <c r="WHN102" s="1"/>
      <c r="WHO102" s="1"/>
      <c r="WHP102" s="1"/>
      <c r="WHQ102" s="1"/>
      <c r="WHR102" s="1"/>
      <c r="WHS102" s="1"/>
      <c r="WHT102" s="1"/>
      <c r="WHU102" s="1"/>
      <c r="WHV102" s="1"/>
      <c r="WHW102" s="1"/>
      <c r="WHX102" s="1"/>
      <c r="WHY102" s="1"/>
      <c r="WHZ102" s="1"/>
      <c r="WIA102" s="1"/>
      <c r="WIB102" s="1"/>
      <c r="WIC102" s="1"/>
      <c r="WID102" s="1"/>
      <c r="WIE102" s="1"/>
      <c r="WIF102" s="1"/>
      <c r="WIG102" s="1"/>
      <c r="WIH102" s="1"/>
      <c r="WII102" s="1"/>
      <c r="WIJ102" s="1"/>
      <c r="WIK102" s="1"/>
      <c r="WIL102" s="1"/>
      <c r="WIM102" s="1"/>
      <c r="WIN102" s="1"/>
      <c r="WIO102" s="1"/>
      <c r="WIP102" s="1"/>
      <c r="WIQ102" s="1"/>
      <c r="WIR102" s="1"/>
      <c r="WIS102" s="1"/>
      <c r="WIT102" s="1"/>
      <c r="WIU102" s="1"/>
      <c r="WIV102" s="1"/>
      <c r="WIW102" s="1"/>
      <c r="WIX102" s="1"/>
      <c r="WIY102" s="1"/>
      <c r="WIZ102" s="1"/>
      <c r="WJA102" s="1"/>
      <c r="WJB102" s="1"/>
      <c r="WJC102" s="1"/>
      <c r="WJD102" s="1"/>
      <c r="WJE102" s="1"/>
      <c r="WJF102" s="1"/>
      <c r="WJG102" s="1"/>
      <c r="WJH102" s="1"/>
      <c r="WJI102" s="1"/>
      <c r="WJJ102" s="1"/>
      <c r="WJK102" s="1"/>
      <c r="WJL102" s="1"/>
      <c r="WJM102" s="1"/>
      <c r="WJN102" s="1"/>
      <c r="WJO102" s="1"/>
      <c r="WJP102" s="1"/>
      <c r="WJQ102" s="1"/>
      <c r="WJR102" s="1"/>
      <c r="WJS102" s="1"/>
      <c r="WJT102" s="1"/>
      <c r="WJU102" s="1"/>
      <c r="WJV102" s="1"/>
      <c r="WJW102" s="1"/>
      <c r="WJX102" s="1"/>
      <c r="WJY102" s="1"/>
      <c r="WJZ102" s="1"/>
      <c r="WKA102" s="1"/>
      <c r="WKB102" s="1"/>
      <c r="WKC102" s="1"/>
      <c r="WKD102" s="1"/>
      <c r="WKE102" s="1"/>
      <c r="WKF102" s="1"/>
      <c r="WKG102" s="1"/>
      <c r="WKH102" s="1"/>
      <c r="WKI102" s="1"/>
      <c r="WKJ102" s="1"/>
      <c r="WKK102" s="1"/>
      <c r="WKL102" s="1"/>
      <c r="WKM102" s="1"/>
      <c r="WKN102" s="1"/>
      <c r="WKO102" s="1"/>
      <c r="WKP102" s="1"/>
      <c r="WKQ102" s="1"/>
      <c r="WKR102" s="1"/>
      <c r="WKS102" s="1"/>
      <c r="WKT102" s="1"/>
      <c r="WKU102" s="1"/>
      <c r="WKV102" s="1"/>
      <c r="WKW102" s="1"/>
      <c r="WKX102" s="1"/>
      <c r="WKY102" s="1"/>
      <c r="WKZ102" s="1"/>
      <c r="WLA102" s="1"/>
      <c r="WLB102" s="1"/>
      <c r="WLC102" s="1"/>
      <c r="WLD102" s="1"/>
      <c r="WLE102" s="1"/>
      <c r="WLF102" s="1"/>
      <c r="WLG102" s="1"/>
      <c r="WLH102" s="1"/>
      <c r="WLI102" s="1"/>
      <c r="WLJ102" s="1"/>
      <c r="WLK102" s="1"/>
      <c r="WLL102" s="1"/>
      <c r="WLM102" s="1"/>
      <c r="WLN102" s="1"/>
      <c r="WLO102" s="1"/>
      <c r="WLP102" s="1"/>
      <c r="WLQ102" s="1"/>
      <c r="WLR102" s="1"/>
      <c r="WLS102" s="1"/>
      <c r="WLT102" s="1"/>
      <c r="WLU102" s="1"/>
      <c r="WLV102" s="1"/>
      <c r="WLW102" s="1"/>
      <c r="WLX102" s="1"/>
      <c r="WLY102" s="1"/>
      <c r="WLZ102" s="1"/>
      <c r="WMA102" s="1"/>
      <c r="WMB102" s="1"/>
      <c r="WMC102" s="1"/>
      <c r="WMD102" s="1"/>
      <c r="WME102" s="1"/>
      <c r="WMF102" s="1"/>
      <c r="WMG102" s="1"/>
      <c r="WMH102" s="1"/>
      <c r="WMI102" s="1"/>
      <c r="WMJ102" s="1"/>
      <c r="WMK102" s="1"/>
      <c r="WML102" s="1"/>
      <c r="WMM102" s="1"/>
      <c r="WMN102" s="1"/>
      <c r="WMO102" s="1"/>
      <c r="WMP102" s="1"/>
      <c r="WMQ102" s="1"/>
      <c r="WMR102" s="1"/>
      <c r="WMS102" s="1"/>
      <c r="WMT102" s="1"/>
      <c r="WMU102" s="1"/>
      <c r="WMV102" s="1"/>
      <c r="WMW102" s="1"/>
      <c r="WMX102" s="1"/>
      <c r="WMY102" s="1"/>
      <c r="WMZ102" s="1"/>
      <c r="WNA102" s="1"/>
      <c r="WNB102" s="1"/>
      <c r="WNC102" s="1"/>
      <c r="WND102" s="1"/>
      <c r="WNE102" s="1"/>
      <c r="WNF102" s="1"/>
      <c r="WNG102" s="1"/>
      <c r="WNH102" s="1"/>
      <c r="WNI102" s="1"/>
      <c r="WNJ102" s="1"/>
      <c r="WNK102" s="1"/>
      <c r="WNL102" s="1"/>
      <c r="WNM102" s="1"/>
      <c r="WNN102" s="1"/>
      <c r="WNO102" s="1"/>
      <c r="WNP102" s="1"/>
      <c r="WNQ102" s="1"/>
      <c r="WNR102" s="1"/>
      <c r="WNS102" s="1"/>
      <c r="WNT102" s="1"/>
      <c r="WNU102" s="1"/>
      <c r="WNV102" s="1"/>
      <c r="WNW102" s="1"/>
      <c r="WNX102" s="1"/>
      <c r="WNY102" s="1"/>
      <c r="WNZ102" s="1"/>
      <c r="WOA102" s="1"/>
      <c r="WOB102" s="1"/>
      <c r="WOC102" s="1"/>
      <c r="WOD102" s="1"/>
      <c r="WOE102" s="1"/>
      <c r="WOF102" s="1"/>
      <c r="WOG102" s="1"/>
      <c r="WOH102" s="1"/>
      <c r="WOI102" s="1"/>
      <c r="WOJ102" s="1"/>
      <c r="WOK102" s="1"/>
      <c r="WOL102" s="1"/>
      <c r="WOM102" s="1"/>
      <c r="WON102" s="1"/>
      <c r="WOO102" s="1"/>
      <c r="WOP102" s="1"/>
      <c r="WOQ102" s="1"/>
      <c r="WOR102" s="1"/>
      <c r="WOS102" s="1"/>
      <c r="WOT102" s="1"/>
      <c r="WOU102" s="1"/>
      <c r="WOV102" s="1"/>
      <c r="WOW102" s="1"/>
      <c r="WOX102" s="1"/>
      <c r="WOY102" s="1"/>
      <c r="WOZ102" s="1"/>
      <c r="WPA102" s="1"/>
      <c r="WPB102" s="1"/>
      <c r="WPC102" s="1"/>
      <c r="WPD102" s="1"/>
      <c r="WPE102" s="1"/>
      <c r="WPF102" s="1"/>
      <c r="WPG102" s="1"/>
      <c r="WPH102" s="1"/>
      <c r="WPI102" s="1"/>
      <c r="WPJ102" s="1"/>
      <c r="WPK102" s="1"/>
      <c r="WPL102" s="1"/>
      <c r="WPM102" s="1"/>
      <c r="WPN102" s="1"/>
      <c r="WPO102" s="1"/>
      <c r="WPP102" s="1"/>
      <c r="WPQ102" s="1"/>
      <c r="WPR102" s="1"/>
      <c r="WPS102" s="1"/>
      <c r="WPT102" s="1"/>
      <c r="WPU102" s="1"/>
      <c r="WPV102" s="1"/>
      <c r="WPW102" s="1"/>
      <c r="WPX102" s="1"/>
      <c r="WPY102" s="1"/>
      <c r="WPZ102" s="1"/>
      <c r="WQA102" s="1"/>
      <c r="WQB102" s="1"/>
      <c r="WQC102" s="1"/>
      <c r="WQD102" s="1"/>
      <c r="WQE102" s="1"/>
      <c r="WQF102" s="1"/>
      <c r="WQG102" s="1"/>
      <c r="WQH102" s="1"/>
      <c r="WQI102" s="1"/>
      <c r="WQJ102" s="1"/>
      <c r="WQK102" s="1"/>
      <c r="WQL102" s="1"/>
      <c r="WQM102" s="1"/>
      <c r="WQN102" s="1"/>
      <c r="WQO102" s="1"/>
      <c r="WQP102" s="1"/>
      <c r="WQQ102" s="1"/>
      <c r="WQR102" s="1"/>
      <c r="WQS102" s="1"/>
      <c r="WQT102" s="1"/>
      <c r="WQU102" s="1"/>
      <c r="WQV102" s="1"/>
      <c r="WQW102" s="1"/>
      <c r="WQX102" s="1"/>
      <c r="WQY102" s="1"/>
      <c r="WQZ102" s="1"/>
      <c r="WRA102" s="1"/>
      <c r="WRB102" s="1"/>
      <c r="WRC102" s="1"/>
      <c r="WRD102" s="1"/>
      <c r="WRE102" s="1"/>
      <c r="WRF102" s="1"/>
      <c r="WRG102" s="1"/>
      <c r="WRH102" s="1"/>
      <c r="WRI102" s="1"/>
      <c r="WRJ102" s="1"/>
      <c r="WRK102" s="1"/>
      <c r="WRL102" s="1"/>
      <c r="WRM102" s="1"/>
      <c r="WRN102" s="1"/>
      <c r="WRO102" s="1"/>
      <c r="WRP102" s="1"/>
      <c r="WRQ102" s="1"/>
      <c r="WRR102" s="1"/>
      <c r="WRS102" s="1"/>
      <c r="WRT102" s="1"/>
      <c r="WRU102" s="1"/>
      <c r="WRV102" s="1"/>
      <c r="WRW102" s="1"/>
      <c r="WRX102" s="1"/>
      <c r="WRY102" s="1"/>
      <c r="WRZ102" s="1"/>
      <c r="WSA102" s="1"/>
      <c r="WSB102" s="1"/>
      <c r="WSC102" s="1"/>
      <c r="WSD102" s="1"/>
      <c r="WSE102" s="1"/>
      <c r="WSF102" s="1"/>
      <c r="WSG102" s="1"/>
      <c r="WSH102" s="1"/>
      <c r="WSI102" s="1"/>
      <c r="WSJ102" s="1"/>
      <c r="WSK102" s="1"/>
      <c r="WSL102" s="1"/>
      <c r="WSM102" s="1"/>
      <c r="WSN102" s="1"/>
      <c r="WSO102" s="1"/>
      <c r="WSP102" s="1"/>
      <c r="WSQ102" s="1"/>
      <c r="WSR102" s="1"/>
      <c r="WSS102" s="1"/>
      <c r="WST102" s="1"/>
      <c r="WSU102" s="1"/>
      <c r="WSV102" s="1"/>
      <c r="WSW102" s="1"/>
      <c r="WSX102" s="1"/>
      <c r="WSY102" s="1"/>
      <c r="WSZ102" s="1"/>
      <c r="WTA102" s="1"/>
      <c r="WTB102" s="1"/>
      <c r="WTC102" s="1"/>
      <c r="WTD102" s="1"/>
      <c r="WTE102" s="1"/>
      <c r="WTF102" s="1"/>
      <c r="WTG102" s="1"/>
      <c r="WTH102" s="1"/>
      <c r="WTI102" s="1"/>
      <c r="WTJ102" s="1"/>
      <c r="WTK102" s="1"/>
      <c r="WTL102" s="1"/>
      <c r="WTM102" s="1"/>
      <c r="WTN102" s="1"/>
      <c r="WTO102" s="1"/>
      <c r="WTP102" s="1"/>
      <c r="WTQ102" s="1"/>
      <c r="WTR102" s="1"/>
      <c r="WTS102" s="1"/>
      <c r="WTT102" s="1"/>
      <c r="WTU102" s="1"/>
      <c r="WTV102" s="1"/>
      <c r="WTW102" s="1"/>
      <c r="WTX102" s="1"/>
      <c r="WTY102" s="1"/>
      <c r="WTZ102" s="1"/>
      <c r="WUA102" s="1"/>
      <c r="WUB102" s="1"/>
      <c r="WUC102" s="1"/>
      <c r="WUD102" s="1"/>
      <c r="WUE102" s="1"/>
      <c r="WUF102" s="1"/>
      <c r="WUG102" s="1"/>
      <c r="WUH102" s="1"/>
      <c r="WUI102" s="1"/>
      <c r="WUJ102" s="1"/>
      <c r="WUK102" s="1"/>
      <c r="WUL102" s="1"/>
      <c r="WUM102" s="1"/>
      <c r="WUN102" s="1"/>
      <c r="WUO102" s="1"/>
      <c r="WUP102" s="1"/>
      <c r="WUQ102" s="1"/>
      <c r="WUR102" s="1"/>
      <c r="WUS102" s="1"/>
      <c r="WUT102" s="1"/>
      <c r="WUU102" s="1"/>
      <c r="WUV102" s="1"/>
      <c r="WUW102" s="1"/>
      <c r="WUX102" s="1"/>
      <c r="WUY102" s="1"/>
      <c r="WUZ102" s="1"/>
      <c r="WVA102" s="1"/>
      <c r="WVB102" s="1"/>
      <c r="WVC102" s="1"/>
      <c r="WVD102" s="1"/>
      <c r="WVE102" s="1"/>
      <c r="WVF102" s="1"/>
      <c r="WVG102" s="1"/>
      <c r="WVH102" s="1"/>
      <c r="WVI102" s="1"/>
      <c r="WVJ102" s="1"/>
      <c r="WVK102" s="1"/>
      <c r="WVL102" s="1"/>
      <c r="WVM102" s="1"/>
      <c r="WVN102" s="1"/>
      <c r="WVO102" s="1"/>
      <c r="WVP102" s="1"/>
      <c r="WVQ102" s="1"/>
      <c r="WVR102" s="1"/>
      <c r="WVS102" s="1"/>
      <c r="WVT102" s="1"/>
      <c r="WVU102" s="1"/>
      <c r="WVV102" s="1"/>
      <c r="WVW102" s="1"/>
      <c r="WVX102" s="1"/>
      <c r="WVY102" s="1"/>
      <c r="WVZ102" s="1"/>
      <c r="WWA102" s="1"/>
      <c r="WWB102" s="1"/>
      <c r="WWC102" s="1"/>
      <c r="WWD102" s="1"/>
      <c r="WWE102" s="1"/>
      <c r="WWF102" s="1"/>
      <c r="WWG102" s="1"/>
      <c r="WWH102" s="1"/>
      <c r="WWI102" s="1"/>
      <c r="WWJ102" s="1"/>
      <c r="WWK102" s="1"/>
      <c r="WWL102" s="1"/>
      <c r="WWM102" s="1"/>
      <c r="WWN102" s="1"/>
      <c r="WWO102" s="1"/>
      <c r="WWP102" s="1"/>
      <c r="WWQ102" s="1"/>
      <c r="WWR102" s="1"/>
      <c r="WWS102" s="1"/>
      <c r="WWT102" s="1"/>
      <c r="WWU102" s="1"/>
      <c r="WWV102" s="1"/>
      <c r="WWW102" s="1"/>
      <c r="WWX102" s="1"/>
      <c r="WWY102" s="1"/>
      <c r="WWZ102" s="1"/>
      <c r="WXA102" s="1"/>
      <c r="WXB102" s="1"/>
      <c r="WXC102" s="1"/>
      <c r="WXD102" s="1"/>
      <c r="WXE102" s="1"/>
      <c r="WXF102" s="1"/>
      <c r="WXG102" s="1"/>
      <c r="WXH102" s="1"/>
      <c r="WXI102" s="1"/>
      <c r="WXJ102" s="1"/>
      <c r="WXK102" s="1"/>
      <c r="WXL102" s="1"/>
      <c r="WXM102" s="1"/>
      <c r="WXN102" s="1"/>
      <c r="WXO102" s="1"/>
      <c r="WXP102" s="1"/>
      <c r="WXQ102" s="1"/>
      <c r="WXR102" s="1"/>
      <c r="WXS102" s="1"/>
      <c r="WXT102" s="1"/>
      <c r="WXU102" s="1"/>
      <c r="WXV102" s="1"/>
      <c r="WXW102" s="1"/>
      <c r="WXX102" s="1"/>
      <c r="WXY102" s="1"/>
      <c r="WXZ102" s="1"/>
      <c r="WYA102" s="1"/>
      <c r="WYB102" s="1"/>
      <c r="WYC102" s="1"/>
      <c r="WYD102" s="1"/>
      <c r="WYE102" s="1"/>
      <c r="WYF102" s="1"/>
      <c r="WYG102" s="1"/>
      <c r="WYH102" s="1"/>
      <c r="WYI102" s="1"/>
      <c r="WYJ102" s="1"/>
      <c r="WYK102" s="1"/>
      <c r="WYL102" s="1"/>
      <c r="WYM102" s="1"/>
      <c r="WYN102" s="1"/>
      <c r="WYO102" s="1"/>
      <c r="WYP102" s="1"/>
      <c r="WYQ102" s="1"/>
      <c r="WYR102" s="1"/>
      <c r="WYS102" s="1"/>
      <c r="WYT102" s="1"/>
      <c r="WYU102" s="1"/>
      <c r="WYV102" s="1"/>
      <c r="WYW102" s="1"/>
      <c r="WYX102" s="1"/>
      <c r="WYY102" s="1"/>
      <c r="WYZ102" s="1"/>
      <c r="WZA102" s="1"/>
      <c r="WZB102" s="1"/>
      <c r="WZC102" s="1"/>
      <c r="WZD102" s="1"/>
      <c r="WZE102" s="1"/>
      <c r="WZF102" s="1"/>
      <c r="WZG102" s="1"/>
      <c r="WZH102" s="1"/>
      <c r="WZI102" s="1"/>
      <c r="WZJ102" s="1"/>
      <c r="WZK102" s="1"/>
      <c r="WZL102" s="1"/>
      <c r="WZM102" s="1"/>
      <c r="WZN102" s="1"/>
      <c r="WZO102" s="1"/>
      <c r="WZP102" s="1"/>
      <c r="WZQ102" s="1"/>
      <c r="WZR102" s="1"/>
      <c r="WZS102" s="1"/>
      <c r="WZT102" s="1"/>
      <c r="WZU102" s="1"/>
      <c r="WZV102" s="1"/>
      <c r="WZW102" s="1"/>
      <c r="WZX102" s="1"/>
      <c r="WZY102" s="1"/>
      <c r="WZZ102" s="1"/>
      <c r="XAA102" s="1"/>
      <c r="XAB102" s="1"/>
      <c r="XAC102" s="1"/>
      <c r="XAD102" s="1"/>
      <c r="XAE102" s="1"/>
      <c r="XAF102" s="1"/>
      <c r="XAG102" s="1"/>
      <c r="XAH102" s="1"/>
      <c r="XAI102" s="1"/>
      <c r="XAJ102" s="1"/>
      <c r="XAK102" s="1"/>
      <c r="XAL102" s="1"/>
      <c r="XAM102" s="1"/>
      <c r="XAN102" s="1"/>
      <c r="XAO102" s="1"/>
      <c r="XAP102" s="1"/>
      <c r="XAQ102" s="1"/>
      <c r="XAR102" s="1"/>
      <c r="XAS102" s="1"/>
      <c r="XAT102" s="1"/>
      <c r="XAU102" s="1"/>
      <c r="XAV102" s="1"/>
      <c r="XAW102" s="1"/>
      <c r="XAX102" s="1"/>
      <c r="XAY102" s="1"/>
      <c r="XAZ102" s="1"/>
      <c r="XBA102" s="1"/>
      <c r="XBB102" s="1"/>
      <c r="XBC102" s="1"/>
      <c r="XBD102" s="1"/>
      <c r="XBE102" s="1"/>
      <c r="XBF102" s="1"/>
      <c r="XBG102" s="1"/>
      <c r="XBH102" s="1"/>
      <c r="XBI102" s="1"/>
      <c r="XBJ102" s="1"/>
      <c r="XBK102" s="1"/>
      <c r="XBL102" s="1"/>
      <c r="XBM102" s="1"/>
      <c r="XBN102" s="1"/>
      <c r="XBO102" s="1"/>
      <c r="XBP102" s="1"/>
      <c r="XBQ102" s="1"/>
      <c r="XBR102" s="1"/>
      <c r="XBS102" s="1"/>
      <c r="XBT102" s="1"/>
      <c r="XBU102" s="1"/>
      <c r="XBV102" s="1"/>
      <c r="XBW102" s="1"/>
      <c r="XBX102" s="1"/>
      <c r="XBY102" s="1"/>
      <c r="XBZ102" s="1"/>
      <c r="XCA102" s="1"/>
      <c r="XCB102" s="1"/>
      <c r="XCC102" s="1"/>
      <c r="XCD102" s="1"/>
      <c r="XCE102" s="1"/>
      <c r="XCF102" s="1"/>
      <c r="XCG102" s="1"/>
      <c r="XCH102" s="1"/>
      <c r="XCI102" s="1"/>
      <c r="XCJ102" s="1"/>
      <c r="XCK102" s="1"/>
      <c r="XCL102" s="1"/>
      <c r="XCM102" s="1"/>
      <c r="XCN102" s="1"/>
      <c r="XCO102" s="1"/>
      <c r="XCP102" s="1"/>
      <c r="XCQ102" s="1"/>
      <c r="XCR102" s="1"/>
      <c r="XCS102" s="1"/>
      <c r="XCT102" s="1"/>
      <c r="XCU102" s="1"/>
      <c r="XCV102" s="1"/>
      <c r="XCW102" s="1"/>
      <c r="XCX102" s="1"/>
      <c r="XCY102" s="1"/>
      <c r="XCZ102" s="1"/>
      <c r="XDA102" s="1"/>
      <c r="XDB102" s="1"/>
      <c r="XDC102" s="1"/>
      <c r="XDD102" s="1"/>
      <c r="XDE102" s="1"/>
      <c r="XDF102" s="1"/>
      <c r="XDG102" s="1"/>
      <c r="XDH102" s="1"/>
      <c r="XDI102" s="1"/>
      <c r="XDJ102" s="1"/>
      <c r="XDK102" s="1"/>
      <c r="XDL102" s="1"/>
      <c r="XDM102" s="1"/>
      <c r="XDN102" s="1"/>
      <c r="XDO102" s="1"/>
      <c r="XDP102" s="1"/>
      <c r="XDQ102" s="1"/>
      <c r="XDR102" s="1"/>
      <c r="XDS102" s="1"/>
      <c r="XDT102" s="1"/>
      <c r="XDU102" s="1"/>
      <c r="XDV102" s="1"/>
      <c r="XDW102" s="1"/>
      <c r="XDX102" s="1"/>
      <c r="XDY102" s="1"/>
      <c r="XDZ102" s="1"/>
      <c r="XEA102" s="1"/>
      <c r="XEB102" s="1"/>
      <c r="XEC102" s="1"/>
      <c r="XED102" s="1"/>
      <c r="XEE102" s="1"/>
      <c r="XEF102" s="1"/>
      <c r="XEG102" s="1"/>
      <c r="XEH102" s="1"/>
      <c r="XEI102" s="1"/>
      <c r="XEJ102" s="1"/>
      <c r="XEK102" s="1"/>
      <c r="XEL102" s="1"/>
      <c r="XEM102" s="1"/>
      <c r="XEN102" s="1"/>
      <c r="XEO102" s="1"/>
      <c r="XEP102" s="1"/>
      <c r="XEQ102" s="1"/>
      <c r="XER102" s="1"/>
      <c r="XES102" s="1"/>
      <c r="XET102" s="1"/>
      <c r="XEU102" s="1"/>
      <c r="XEV102" s="1"/>
      <c r="XEW102" s="1"/>
      <c r="XEX102" s="1"/>
      <c r="XEY102" s="1"/>
      <c r="XEZ102" s="1"/>
      <c r="XFA102" s="1"/>
      <c r="XFB102" s="1"/>
      <c r="XFC102" s="1"/>
      <c r="XFD102" s="1"/>
    </row>
  </sheetData>
  <mergeCells count="4">
    <mergeCell ref="D5:L5"/>
    <mergeCell ref="P5:X5"/>
    <mergeCell ref="D43:L43"/>
    <mergeCell ref="P43:X43"/>
  </mergeCells>
  <pageMargins left="0.25" right="0.25" top="0.75" bottom="0.75" header="0.3" footer="0.3"/>
  <pageSetup paperSize="3" scale="68" orientation="portrait"/>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196"/>
  <sheetViews>
    <sheetView zoomScale="145" zoomScaleNormal="145" zoomScalePageLayoutView="145" workbookViewId="0">
      <selection activeCell="O18" sqref="O18"/>
    </sheetView>
  </sheetViews>
  <sheetFormatPr baseColWidth="10" defaultColWidth="8.83203125" defaultRowHeight="12" x14ac:dyDescent="0"/>
  <cols>
    <col min="1" max="1" width="14.5" style="25" customWidth="1"/>
    <col min="2" max="2" width="2.5" style="25" customWidth="1"/>
    <col min="3" max="7" width="11.6640625" style="25" customWidth="1"/>
    <col min="8" max="8" width="14.5" style="25" customWidth="1"/>
    <col min="9" max="9" width="10.5" style="25" customWidth="1"/>
    <col min="10" max="10" width="0.1640625" style="25" hidden="1" customWidth="1"/>
    <col min="11" max="11" width="2.6640625" style="25" customWidth="1"/>
    <col min="12" max="12" width="8.83203125" style="25"/>
    <col min="13" max="13" width="0" style="25" hidden="1" customWidth="1"/>
    <col min="14" max="16384" width="8.83203125" style="25"/>
  </cols>
  <sheetData>
    <row r="2" spans="1:11" s="665" customFormat="1" ht="14">
      <c r="A2" s="672" t="s">
        <v>298</v>
      </c>
      <c r="B2" s="673"/>
      <c r="C2" s="786" t="s">
        <v>315</v>
      </c>
      <c r="D2" s="787"/>
      <c r="E2" s="787"/>
      <c r="F2" s="787"/>
      <c r="G2" s="787"/>
      <c r="H2" s="787"/>
      <c r="I2" s="673"/>
      <c r="J2" s="673"/>
      <c r="K2" s="673"/>
    </row>
    <row r="3" spans="1:11" ht="31.5" customHeight="1">
      <c r="A3" s="674"/>
      <c r="B3" s="674"/>
      <c r="C3" s="787"/>
      <c r="D3" s="787"/>
      <c r="E3" s="787"/>
      <c r="F3" s="787"/>
      <c r="G3" s="787"/>
      <c r="H3" s="787"/>
      <c r="I3" s="674"/>
      <c r="J3" s="674"/>
      <c r="K3" s="674"/>
    </row>
    <row r="5" spans="1:11" s="665" customFormat="1" ht="14">
      <c r="A5" s="665" t="s">
        <v>303</v>
      </c>
      <c r="C5" s="665" t="s">
        <v>304</v>
      </c>
    </row>
    <row r="7" spans="1:11">
      <c r="A7" s="785" t="s">
        <v>305</v>
      </c>
      <c r="B7" s="785"/>
      <c r="C7" s="785"/>
      <c r="D7" s="785"/>
      <c r="E7" s="785"/>
      <c r="F7" s="785"/>
      <c r="G7" s="785"/>
      <c r="H7" s="785"/>
      <c r="I7" s="785"/>
      <c r="J7" s="785"/>
      <c r="K7" s="785"/>
    </row>
    <row r="8" spans="1:11">
      <c r="A8" s="795" t="s">
        <v>310</v>
      </c>
      <c r="B8" s="796"/>
      <c r="C8" s="796"/>
      <c r="D8" s="796"/>
      <c r="E8" s="796"/>
      <c r="F8" s="797">
        <f>C21-F21</f>
        <v>2195110.0967115536</v>
      </c>
      <c r="G8" s="798"/>
      <c r="H8" s="683"/>
      <c r="I8" s="683"/>
      <c r="J8" s="683"/>
      <c r="K8" s="683"/>
    </row>
    <row r="9" spans="1:11">
      <c r="A9" s="799" t="s">
        <v>316</v>
      </c>
      <c r="B9" s="800"/>
      <c r="C9" s="800"/>
      <c r="D9" s="800"/>
      <c r="E9" s="800"/>
      <c r="F9" s="800"/>
      <c r="G9" s="800"/>
      <c r="H9" s="800"/>
      <c r="I9" s="800"/>
      <c r="J9" s="800"/>
      <c r="K9" s="800"/>
    </row>
    <row r="10" spans="1:11">
      <c r="A10" s="800"/>
      <c r="B10" s="800"/>
      <c r="C10" s="800"/>
      <c r="D10" s="800"/>
      <c r="E10" s="800"/>
      <c r="F10" s="800"/>
      <c r="G10" s="800"/>
      <c r="H10" s="800"/>
      <c r="I10" s="800"/>
      <c r="J10" s="800"/>
      <c r="K10" s="800"/>
    </row>
    <row r="11" spans="1:11">
      <c r="A11" s="800"/>
      <c r="B11" s="800"/>
      <c r="C11" s="800"/>
      <c r="D11" s="800"/>
      <c r="E11" s="800"/>
      <c r="F11" s="800"/>
      <c r="G11" s="800"/>
      <c r="H11" s="800"/>
      <c r="I11" s="800"/>
      <c r="J11" s="800"/>
      <c r="K11" s="800"/>
    </row>
    <row r="12" spans="1:11">
      <c r="A12" s="800"/>
      <c r="B12" s="800"/>
      <c r="C12" s="800"/>
      <c r="D12" s="800"/>
      <c r="E12" s="800"/>
      <c r="F12" s="800"/>
      <c r="G12" s="800"/>
      <c r="H12" s="800"/>
      <c r="I12" s="800"/>
      <c r="J12" s="800"/>
      <c r="K12" s="800"/>
    </row>
    <row r="13" spans="1:11">
      <c r="A13" s="800"/>
      <c r="B13" s="800"/>
      <c r="C13" s="800"/>
      <c r="D13" s="800"/>
      <c r="E13" s="800"/>
      <c r="F13" s="800"/>
      <c r="G13" s="800"/>
      <c r="H13" s="800"/>
      <c r="I13" s="800"/>
      <c r="J13" s="800"/>
      <c r="K13" s="800"/>
    </row>
    <row r="14" spans="1:11">
      <c r="A14" s="800"/>
      <c r="B14" s="800"/>
      <c r="C14" s="800"/>
      <c r="D14" s="800"/>
      <c r="E14" s="800"/>
      <c r="F14" s="800"/>
      <c r="G14" s="800"/>
      <c r="H14" s="800"/>
      <c r="I14" s="800"/>
      <c r="J14" s="800"/>
      <c r="K14" s="800"/>
    </row>
    <row r="15" spans="1:11">
      <c r="A15" s="800"/>
      <c r="B15" s="800"/>
      <c r="C15" s="800"/>
      <c r="D15" s="800"/>
      <c r="E15" s="800"/>
      <c r="F15" s="800"/>
      <c r="G15" s="800"/>
      <c r="H15" s="800"/>
      <c r="I15" s="800"/>
      <c r="J15" s="800"/>
      <c r="K15" s="800"/>
    </row>
    <row r="16" spans="1:11">
      <c r="A16" s="800"/>
      <c r="B16" s="800"/>
      <c r="C16" s="800"/>
      <c r="D16" s="800"/>
      <c r="E16" s="800"/>
      <c r="F16" s="800"/>
      <c r="G16" s="800"/>
      <c r="H16" s="800"/>
      <c r="I16" s="800"/>
      <c r="J16" s="800"/>
      <c r="K16" s="800"/>
    </row>
    <row r="17" spans="1:11">
      <c r="A17" s="800"/>
      <c r="B17" s="800"/>
      <c r="C17" s="800"/>
      <c r="D17" s="800"/>
      <c r="E17" s="800"/>
      <c r="F17" s="800"/>
      <c r="G17" s="800"/>
      <c r="H17" s="800"/>
      <c r="I17" s="800"/>
      <c r="J17" s="800"/>
      <c r="K17" s="800"/>
    </row>
    <row r="18" spans="1:11">
      <c r="A18" s="785" t="s">
        <v>308</v>
      </c>
      <c r="B18" s="785"/>
      <c r="C18" s="785"/>
      <c r="D18" s="785"/>
      <c r="E18" s="785"/>
      <c r="F18" s="785"/>
      <c r="G18" s="785"/>
      <c r="H18" s="785"/>
      <c r="I18" s="785"/>
      <c r="J18" s="785"/>
      <c r="K18" s="785"/>
    </row>
    <row r="19" spans="1:11">
      <c r="A19" s="675"/>
      <c r="B19" s="675"/>
      <c r="C19" s="675"/>
      <c r="D19" s="675"/>
      <c r="E19" s="675"/>
      <c r="F19" s="675"/>
      <c r="G19" s="675"/>
      <c r="H19" s="675"/>
      <c r="I19" s="675"/>
      <c r="J19" s="675"/>
      <c r="K19" s="675"/>
    </row>
    <row r="20" spans="1:11" s="679" customFormat="1">
      <c r="A20" s="678"/>
      <c r="B20" s="678"/>
      <c r="C20" s="790" t="s">
        <v>292</v>
      </c>
      <c r="D20" s="791"/>
      <c r="E20" s="681"/>
      <c r="F20" s="790" t="s">
        <v>293</v>
      </c>
      <c r="G20" s="794"/>
      <c r="H20" s="681"/>
      <c r="I20" s="681" t="s">
        <v>309</v>
      </c>
      <c r="J20" s="678"/>
      <c r="K20" s="678"/>
    </row>
    <row r="21" spans="1:11">
      <c r="A21" s="675"/>
      <c r="B21" s="677" t="s">
        <v>307</v>
      </c>
      <c r="C21" s="788">
        <f>Dashboard!AA29</f>
        <v>21995963</v>
      </c>
      <c r="D21" s="789"/>
      <c r="E21" s="186"/>
      <c r="F21" s="792">
        <f>Dashboard!AB29</f>
        <v>19800852.903288446</v>
      </c>
      <c r="G21" s="793"/>
      <c r="H21" s="680"/>
      <c r="I21" s="682">
        <f>(C21-F21)/C21</f>
        <v>9.9796044242825538E-2</v>
      </c>
      <c r="J21" s="675"/>
      <c r="K21" s="675"/>
    </row>
    <row r="22" spans="1:11">
      <c r="A22" s="675"/>
      <c r="B22" s="675"/>
      <c r="C22" s="675"/>
      <c r="D22" s="675"/>
      <c r="E22" s="675"/>
      <c r="F22" s="675"/>
      <c r="G22" s="675"/>
      <c r="H22" s="675"/>
      <c r="I22" s="675"/>
      <c r="J22" s="675"/>
      <c r="K22" s="675"/>
    </row>
    <row r="23" spans="1:11">
      <c r="A23" s="785" t="s">
        <v>302</v>
      </c>
      <c r="B23" s="785"/>
      <c r="C23" s="785"/>
      <c r="D23" s="785"/>
      <c r="E23" s="785"/>
      <c r="F23" s="785"/>
      <c r="G23" s="785"/>
      <c r="H23" s="785"/>
      <c r="I23" s="785"/>
      <c r="J23" s="785"/>
      <c r="K23" s="785"/>
    </row>
    <row r="24" spans="1:11" s="667" customFormat="1" ht="24.75" customHeight="1">
      <c r="C24" s="669" t="str">
        <f>Dashboard!$Z$17</f>
        <v>ABPO</v>
      </c>
      <c r="D24" s="669" t="str">
        <f>Dashboard!$Z$18</f>
        <v>BPO</v>
      </c>
      <c r="E24" s="669" t="str">
        <f>Dashboard!$Z$19</f>
        <v>Crew Chief</v>
      </c>
      <c r="F24" s="669" t="str">
        <f>Dashboard!$Z$20</f>
        <v>Custodian</v>
      </c>
      <c r="G24" s="669" t="str">
        <f>Dashboard!$Z$21</f>
        <v>Lead</v>
      </c>
      <c r="H24" s="669" t="str">
        <f>Dashboard!$Z$22</f>
        <v>OPS Workers</v>
      </c>
      <c r="I24" s="668" t="s">
        <v>234</v>
      </c>
    </row>
    <row r="25" spans="1:11">
      <c r="B25" s="664" t="str">
        <f>Dashboard!$AA$15</f>
        <v>Current</v>
      </c>
      <c r="C25" s="186">
        <f>Dashboard!$AA$17</f>
        <v>18</v>
      </c>
      <c r="D25" s="186">
        <f>Dashboard!$AA$18</f>
        <v>83</v>
      </c>
      <c r="E25" s="186">
        <f>Dashboard!$AA$19</f>
        <v>11</v>
      </c>
      <c r="F25" s="186">
        <f>Dashboard!$AA$20</f>
        <v>156.5</v>
      </c>
      <c r="G25" s="186">
        <f>Dashboard!$AA$21</f>
        <v>62</v>
      </c>
      <c r="H25" s="186">
        <f>Dashboard!$AA$22</f>
        <v>25.5</v>
      </c>
      <c r="I25" s="186">
        <f>SUM(C25:H25)</f>
        <v>356</v>
      </c>
    </row>
    <row r="26" spans="1:11">
      <c r="B26" s="664" t="str">
        <f>Dashboard!$AB$15</f>
        <v>Proposed</v>
      </c>
      <c r="C26" s="186">
        <f>Dashboard!$AB$17</f>
        <v>0</v>
      </c>
      <c r="D26" s="186">
        <f>Dashboard!$AB$18</f>
        <v>83</v>
      </c>
      <c r="E26" s="186">
        <f>Dashboard!$AB$19</f>
        <v>11</v>
      </c>
      <c r="F26" s="186">
        <f>Dashboard!$AB$20</f>
        <v>130.5</v>
      </c>
      <c r="G26" s="186">
        <f>Dashboard!$AB$21</f>
        <v>62</v>
      </c>
      <c r="H26" s="186">
        <f>Dashboard!$AB$22</f>
        <v>33</v>
      </c>
      <c r="I26" s="186">
        <f t="shared" ref="I26:I27" si="0">SUM(C26:H26)</f>
        <v>319.5</v>
      </c>
    </row>
    <row r="27" spans="1:11">
      <c r="B27" s="664" t="str">
        <f>Dashboard!$AC$15</f>
        <v>Variance</v>
      </c>
      <c r="C27" s="186">
        <f>Dashboard!$AC$17</f>
        <v>18</v>
      </c>
      <c r="D27" s="186">
        <f>Dashboard!$AC$18</f>
        <v>0</v>
      </c>
      <c r="E27" s="186">
        <f>Dashboard!$AC$19</f>
        <v>0</v>
      </c>
      <c r="F27" s="186">
        <f>Dashboard!$AC$20</f>
        <v>26</v>
      </c>
      <c r="G27" s="186">
        <f>Dashboard!$AC$21</f>
        <v>0</v>
      </c>
      <c r="H27" s="186">
        <f>Dashboard!$AC$22</f>
        <v>-7.5</v>
      </c>
      <c r="I27" s="186">
        <f t="shared" si="0"/>
        <v>36.5</v>
      </c>
    </row>
    <row r="28" spans="1:11">
      <c r="B28" s="670" t="s">
        <v>301</v>
      </c>
      <c r="C28" s="671">
        <f t="shared" ref="C28:E28" si="1">C27/C25</f>
        <v>1</v>
      </c>
      <c r="D28" s="671">
        <f t="shared" si="1"/>
        <v>0</v>
      </c>
      <c r="E28" s="671">
        <f t="shared" si="1"/>
        <v>0</v>
      </c>
      <c r="F28" s="671">
        <f>F27/F25</f>
        <v>0.16613418530351437</v>
      </c>
      <c r="G28" s="671">
        <f t="shared" ref="G28:I28" si="2">G27/G25</f>
        <v>0</v>
      </c>
      <c r="H28" s="671">
        <f t="shared" si="2"/>
        <v>-0.29411764705882354</v>
      </c>
      <c r="I28" s="671">
        <f t="shared" si="2"/>
        <v>0.10252808988764045</v>
      </c>
    </row>
    <row r="29" spans="1:11">
      <c r="A29" s="785" t="s">
        <v>299</v>
      </c>
      <c r="B29" s="785"/>
      <c r="C29" s="785"/>
      <c r="D29" s="785"/>
      <c r="E29" s="785"/>
      <c r="F29" s="785"/>
      <c r="G29" s="785"/>
      <c r="H29" s="785"/>
      <c r="I29" s="785"/>
      <c r="J29" s="785"/>
      <c r="K29" s="785"/>
    </row>
    <row r="31" spans="1:11">
      <c r="A31" s="666" t="s">
        <v>317</v>
      </c>
    </row>
    <row r="42" spans="1:1">
      <c r="A42" s="666" t="s">
        <v>300</v>
      </c>
    </row>
    <row r="54" spans="1:11">
      <c r="A54" s="785" t="s">
        <v>311</v>
      </c>
      <c r="B54" s="785"/>
      <c r="C54" s="785"/>
      <c r="D54" s="785"/>
      <c r="E54" s="785"/>
      <c r="F54" s="785"/>
      <c r="G54" s="785"/>
      <c r="H54" s="785"/>
      <c r="I54" s="785"/>
      <c r="J54" s="785"/>
      <c r="K54" s="785"/>
    </row>
    <row r="56" spans="1:11">
      <c r="C56" s="25" t="str">
        <f>Budget!D5</f>
        <v>Account</v>
      </c>
    </row>
    <row r="57" spans="1:11">
      <c r="C57" s="25" t="str">
        <f>Budget!D6</f>
        <v>No.</v>
      </c>
      <c r="E57" s="25" t="str">
        <f>Budget!F6</f>
        <v>Account Name</v>
      </c>
      <c r="G57" s="25" t="str">
        <f>Budget!G6</f>
        <v>FTE</v>
      </c>
      <c r="H57" s="684" t="str">
        <f>Budget!H6</f>
        <v>FY 2012-2013</v>
      </c>
    </row>
    <row r="58" spans="1:11">
      <c r="C58" s="25">
        <f>Budget!D7</f>
        <v>1171</v>
      </c>
      <c r="E58" s="25" t="str">
        <f>Budget!F7</f>
        <v>Program Directors Classified</v>
      </c>
      <c r="G58" s="25">
        <f>Budget!G7</f>
        <v>1</v>
      </c>
      <c r="H58" s="685">
        <f>Budget!H7</f>
        <v>91035</v>
      </c>
    </row>
    <row r="59" spans="1:11">
      <c r="C59" s="25">
        <f>Budget!D8</f>
        <v>1181</v>
      </c>
      <c r="E59" s="25" t="str">
        <f>Budget!F8</f>
        <v>Other Professionals Classified</v>
      </c>
      <c r="G59" s="25">
        <f>Budget!G8</f>
        <v>3</v>
      </c>
      <c r="H59" s="685">
        <f>Budget!H8</f>
        <v>141845</v>
      </c>
    </row>
    <row r="60" spans="1:11">
      <c r="C60" s="25">
        <f>Budget!D9</f>
        <v>1201</v>
      </c>
      <c r="E60" s="25" t="str">
        <f>Budget!F9</f>
        <v>Clerical-Classified</v>
      </c>
      <c r="G60" s="25">
        <f>Budget!G9</f>
        <v>2</v>
      </c>
      <c r="H60" s="685">
        <f>Budget!H9</f>
        <v>96451</v>
      </c>
    </row>
    <row r="61" spans="1:11">
      <c r="C61" s="25">
        <f>Budget!D10</f>
        <v>1331</v>
      </c>
      <c r="E61" s="25" t="str">
        <f>Budget!F10</f>
        <v>Added Duty Increment Classified</v>
      </c>
      <c r="H61" s="685">
        <f>Budget!H10</f>
        <v>5500</v>
      </c>
    </row>
    <row r="62" spans="1:11">
      <c r="C62" s="25">
        <f>Budget!D11</f>
        <v>1381</v>
      </c>
      <c r="E62" s="25" t="str">
        <f>Budget!F11</f>
        <v>Personal Leave Classified</v>
      </c>
      <c r="H62" s="685">
        <f>Budget!H11</f>
        <v>15000</v>
      </c>
    </row>
    <row r="63" spans="1:11">
      <c r="C63" s="25">
        <f>Budget!D12</f>
        <v>1681</v>
      </c>
      <c r="E63" s="25" t="str">
        <f>Budget!F12</f>
        <v>Cust. Security Spvsrs.</v>
      </c>
      <c r="G63" s="25">
        <f>Budget!G12</f>
        <v>10</v>
      </c>
      <c r="H63" s="685">
        <f>Budget!H12</f>
        <v>576753</v>
      </c>
    </row>
    <row r="64" spans="1:11">
      <c r="C64" s="25">
        <f>Budget!D13</f>
        <v>1701</v>
      </c>
      <c r="E64" s="25" t="str">
        <f>Budget!F13</f>
        <v>Custodians</v>
      </c>
      <c r="G64" s="25">
        <f>Budget!G13</f>
        <v>33</v>
      </c>
      <c r="H64" s="685">
        <f>Budget!H13</f>
        <v>840438.82352941181</v>
      </c>
    </row>
    <row r="65" spans="3:8">
      <c r="C65" s="25">
        <f>Budget!D14</f>
        <v>1741</v>
      </c>
      <c r="E65" s="25" t="str">
        <f>Budget!F14</f>
        <v>Custodians - Extra Help</v>
      </c>
      <c r="H65" s="685">
        <f>Budget!H14</f>
        <v>0</v>
      </c>
    </row>
    <row r="66" spans="3:8">
      <c r="C66" s="25" t="str">
        <f>Budget!D15</f>
        <v>1000's</v>
      </c>
      <c r="E66" s="25" t="str">
        <f>Budget!F15</f>
        <v>SALARIES and BENEFITS</v>
      </c>
      <c r="G66" s="25">
        <f>Budget!G15</f>
        <v>49</v>
      </c>
      <c r="H66" s="685">
        <f>Budget!H15</f>
        <v>1767022.8235294118</v>
      </c>
    </row>
    <row r="67" spans="3:8">
      <c r="C67" s="25">
        <f>Budget!D16</f>
        <v>2100</v>
      </c>
      <c r="E67" s="25" t="str">
        <f>Budget!F16</f>
        <v>Group Life</v>
      </c>
      <c r="H67" s="685">
        <f>Budget!H16</f>
        <v>3499.6626506024099</v>
      </c>
    </row>
    <row r="68" spans="3:8">
      <c r="C68" s="25">
        <f>Budget!D17</f>
        <v>2200</v>
      </c>
      <c r="E68" s="25" t="str">
        <f>Budget!F17</f>
        <v>Group Medical</v>
      </c>
      <c r="H68" s="685">
        <f>Budget!H17</f>
        <v>589050.84337349399</v>
      </c>
    </row>
    <row r="69" spans="3:8">
      <c r="C69" s="25">
        <f>Budget!D18</f>
        <v>2500</v>
      </c>
      <c r="E69" s="25" t="str">
        <f>Budget!F18</f>
        <v>Workers' Compensation</v>
      </c>
      <c r="H69" s="685">
        <f>Budget!H18</f>
        <v>49697.807228915663</v>
      </c>
    </row>
    <row r="70" spans="3:8">
      <c r="C70" s="25">
        <f>Budget!D19</f>
        <v>2550</v>
      </c>
      <c r="E70" s="25" t="str">
        <f>Budget!F19</f>
        <v>Unemployment Insurance</v>
      </c>
      <c r="H70" s="685">
        <f>Budget!H19</f>
        <v>2687.3253012048194</v>
      </c>
    </row>
    <row r="71" spans="3:8">
      <c r="C71" s="25">
        <f>Budget!D20</f>
        <v>2600</v>
      </c>
      <c r="E71" s="25" t="str">
        <f>Budget!F20</f>
        <v>Social Security</v>
      </c>
      <c r="H71" s="685">
        <f>Budget!H20</f>
        <v>114802.86746987952</v>
      </c>
    </row>
    <row r="72" spans="3:8">
      <c r="C72" s="25">
        <f>Budget!D21</f>
        <v>2610</v>
      </c>
      <c r="E72" s="25" t="str">
        <f>Budget!F21</f>
        <v>Medicare</v>
      </c>
      <c r="H72" s="685">
        <f>Budget!H21</f>
        <v>26952.361445783135</v>
      </c>
    </row>
    <row r="73" spans="3:8">
      <c r="C73" s="25">
        <f>Budget!D22</f>
        <v>2800</v>
      </c>
      <c r="E73" s="25" t="str">
        <f>Budget!F22</f>
        <v>P.E.R.S. - Class. Retirement</v>
      </c>
      <c r="H73" s="685">
        <f>Budget!H22</f>
        <v>318030.07228915661</v>
      </c>
    </row>
    <row r="74" spans="3:8">
      <c r="C74" s="25">
        <f>Budget!D23</f>
        <v>2801</v>
      </c>
      <c r="E74" s="25" t="str">
        <f>Budget!F23</f>
        <v>PERS Employer Relief</v>
      </c>
      <c r="H74" s="685">
        <f>Budget!H23</f>
        <v>0</v>
      </c>
    </row>
    <row r="75" spans="3:8">
      <c r="C75" s="25" t="str">
        <f>Budget!D24</f>
        <v>2000's</v>
      </c>
      <c r="E75" s="25" t="str">
        <f>Budget!F24</f>
        <v>EMPLOYEE BENEFITS</v>
      </c>
      <c r="H75" s="685">
        <f>Budget!H24</f>
        <v>1104720.9397590361</v>
      </c>
    </row>
    <row r="76" spans="3:8">
      <c r="C76" s="25">
        <f>Budget!D25</f>
        <v>3010</v>
      </c>
      <c r="E76" s="25" t="str">
        <f>Budget!F25</f>
        <v>Contract. Services - Admin.</v>
      </c>
      <c r="H76" s="685">
        <f>Budget!H25</f>
        <v>87000</v>
      </c>
    </row>
    <row r="77" spans="3:8">
      <c r="C77" s="25">
        <f>Budget!D26</f>
        <v>3050</v>
      </c>
      <c r="E77" s="25" t="str">
        <f>Budget!F26</f>
        <v>Equipment Repair</v>
      </c>
      <c r="H77" s="685">
        <f>Budget!H26</f>
        <v>21005</v>
      </c>
    </row>
    <row r="78" spans="3:8">
      <c r="C78" s="25">
        <f>Budget!D27</f>
        <v>3060</v>
      </c>
      <c r="E78" s="25" t="str">
        <f>Budget!F27</f>
        <v>Cont. Services - Custodial</v>
      </c>
      <c r="H78" s="685">
        <f>Budget!H27</f>
        <v>38993</v>
      </c>
    </row>
    <row r="79" spans="3:8">
      <c r="C79" s="25">
        <f>Budget!D28</f>
        <v>3080</v>
      </c>
      <c r="E79" s="25" t="str">
        <f>Budget!F28</f>
        <v>Cont. Services - Buildings</v>
      </c>
      <c r="H79" s="685">
        <f>Budget!H28</f>
        <v>6995</v>
      </c>
    </row>
    <row r="80" spans="3:8">
      <c r="C80" s="25">
        <f>Budget!D29</f>
        <v>3220</v>
      </c>
      <c r="E80" s="25" t="str">
        <f>Budget!F29</f>
        <v>Copiers</v>
      </c>
      <c r="H80" s="685">
        <f>Budget!H29</f>
        <v>1100</v>
      </c>
    </row>
    <row r="81" spans="3:8">
      <c r="C81" s="25">
        <f>Budget!D30</f>
        <v>3430</v>
      </c>
      <c r="E81" s="25" t="str">
        <f>Budget!F30</f>
        <v>Mileage In-District</v>
      </c>
      <c r="H81" s="685">
        <f>Budget!H30</f>
        <v>9000</v>
      </c>
    </row>
    <row r="82" spans="3:8">
      <c r="C82" s="25">
        <f>Budget!D31</f>
        <v>3530</v>
      </c>
      <c r="E82" s="25" t="str">
        <f>Budget!F31</f>
        <v>Telephone</v>
      </c>
      <c r="H82" s="685">
        <f>Budget!H31</f>
        <v>12800</v>
      </c>
    </row>
    <row r="83" spans="3:8">
      <c r="C83" s="25">
        <f>Budget!D32</f>
        <v>3613</v>
      </c>
      <c r="E83" s="25" t="str">
        <f>Budget!F32</f>
        <v>Other Registration/Membership</v>
      </c>
      <c r="H83" s="685">
        <f>Budget!H32</f>
        <v>0</v>
      </c>
    </row>
    <row r="84" spans="3:8">
      <c r="C84" s="25" t="str">
        <f>Budget!D33</f>
        <v>3000's</v>
      </c>
      <c r="E84" s="25" t="str">
        <f>Budget!F33</f>
        <v>PURCHASED SERVICES</v>
      </c>
      <c r="H84" s="685">
        <f>Budget!H33</f>
        <v>176893</v>
      </c>
    </row>
    <row r="85" spans="3:8">
      <c r="C85" s="25">
        <f>Budget!D34</f>
        <v>4010</v>
      </c>
      <c r="E85" s="25" t="str">
        <f>Budget!F34</f>
        <v>Office Supplies</v>
      </c>
      <c r="H85" s="685">
        <f>Budget!H34</f>
        <v>2599.84</v>
      </c>
    </row>
    <row r="86" spans="3:8">
      <c r="C86" s="25">
        <f>Budget!D35</f>
        <v>4020</v>
      </c>
      <c r="E86" s="25" t="str">
        <f>Budget!F35</f>
        <v>Textbooks</v>
      </c>
      <c r="H86" s="685">
        <f>Budget!H35</f>
        <v>200</v>
      </c>
    </row>
    <row r="87" spans="3:8">
      <c r="C87" s="25">
        <f>Budget!D36</f>
        <v>4030</v>
      </c>
      <c r="E87" s="25" t="str">
        <f>Budget!F36</f>
        <v>Library A/V Supplies</v>
      </c>
      <c r="H87" s="685">
        <f>Budget!H36</f>
        <v>200</v>
      </c>
    </row>
    <row r="88" spans="3:8">
      <c r="C88" s="25">
        <f>Budget!D37</f>
        <v>4040</v>
      </c>
      <c r="E88" s="25" t="str">
        <f>Budget!F37</f>
        <v>Teaching Supplies</v>
      </c>
      <c r="H88" s="685">
        <f>Budget!H37</f>
        <v>0</v>
      </c>
    </row>
    <row r="89" spans="3:8">
      <c r="C89" s="25">
        <f>Budget!D38</f>
        <v>4100</v>
      </c>
      <c r="E89" s="25" t="str">
        <f>Budget!F38</f>
        <v>Fuel</v>
      </c>
      <c r="H89" s="685">
        <f>Budget!H38</f>
        <v>16880.8</v>
      </c>
    </row>
    <row r="90" spans="3:8">
      <c r="C90" s="25">
        <f>Budget!D39</f>
        <v>4110</v>
      </c>
      <c r="E90" s="25" t="str">
        <f>Budget!F39</f>
        <v>Oil, Grease, &amp; Lube</v>
      </c>
      <c r="H90" s="685">
        <f>Budget!H39</f>
        <v>6.4</v>
      </c>
    </row>
    <row r="91" spans="3:8">
      <c r="C91" s="25">
        <f>Budget!D40</f>
        <v>4130</v>
      </c>
      <c r="E91" s="25" t="str">
        <f>Budget!F40</f>
        <v>Repair Parts</v>
      </c>
      <c r="H91" s="685">
        <f>Budget!H40</f>
        <v>26147.200000000001</v>
      </c>
    </row>
    <row r="92" spans="3:8">
      <c r="C92" s="25">
        <f>Budget!D41</f>
        <v>4200</v>
      </c>
      <c r="E92" s="25" t="str">
        <f>Budget!F41</f>
        <v>Custodial Supplies</v>
      </c>
      <c r="H92" s="685">
        <f>Budget!H41</f>
        <v>547114.4</v>
      </c>
    </row>
    <row r="93" spans="3:8">
      <c r="C93" s="25" t="str">
        <f>Budget!D42</f>
        <v>4000's</v>
      </c>
      <c r="E93" s="25" t="str">
        <f>Budget!F42</f>
        <v>SUPPLIES and MATERIALS</v>
      </c>
      <c r="H93" s="685">
        <f>Budget!H42</f>
        <v>593148.64</v>
      </c>
    </row>
    <row r="94" spans="3:8">
      <c r="C94" s="25">
        <f>Budget!D43</f>
        <v>5400</v>
      </c>
      <c r="E94" s="25" t="str">
        <f>Budget!F43</f>
        <v>Expendable Equipment</v>
      </c>
      <c r="H94" s="685">
        <f>Budget!H43</f>
        <v>11500</v>
      </c>
    </row>
    <row r="95" spans="3:8">
      <c r="C95" s="25">
        <f>Budget!D44</f>
        <v>5415</v>
      </c>
      <c r="E95" s="25" t="str">
        <f>Budget!F44</f>
        <v>Furniture ans Fixtures</v>
      </c>
      <c r="H95" s="685">
        <f>Budget!H44</f>
        <v>4589</v>
      </c>
    </row>
    <row r="96" spans="3:8">
      <c r="C96" s="25">
        <f>Budget!D45</f>
        <v>5420</v>
      </c>
      <c r="E96" s="25" t="str">
        <f>Budget!F45</f>
        <v>Tagged Equipment</v>
      </c>
      <c r="H96" s="685">
        <f>Budget!H45</f>
        <v>20717</v>
      </c>
    </row>
    <row r="97" spans="1:11">
      <c r="C97" s="25">
        <f>Budget!D46</f>
        <v>5460</v>
      </c>
      <c r="E97" s="25" t="str">
        <f>Budget!F46</f>
        <v>Other Capital Outlay Expense</v>
      </c>
      <c r="H97" s="685">
        <f>Budget!H46</f>
        <v>0</v>
      </c>
    </row>
    <row r="98" spans="1:11">
      <c r="C98" s="25" t="str">
        <f>Budget!D47</f>
        <v>5000's</v>
      </c>
      <c r="E98" s="25" t="str">
        <f>Budget!F47</f>
        <v>CAPITAL OUTLAY</v>
      </c>
      <c r="H98" s="685">
        <f>Budget!H47</f>
        <v>36806</v>
      </c>
    </row>
    <row r="99" spans="1:11">
      <c r="H99" s="685"/>
    </row>
    <row r="100" spans="1:11" ht="12.75" customHeight="1">
      <c r="E100" s="25" t="str">
        <f>Budget!F49</f>
        <v>TOTAL</v>
      </c>
      <c r="G100" s="25">
        <f>Budget!G49</f>
        <v>49</v>
      </c>
      <c r="H100" s="685">
        <f>Budget!H49</f>
        <v>3678591.4032884478</v>
      </c>
    </row>
    <row r="101" spans="1:11" ht="91.5" customHeight="1"/>
    <row r="102" spans="1:11">
      <c r="A102" s="785" t="s">
        <v>312</v>
      </c>
      <c r="B102" s="785"/>
      <c r="C102" s="785"/>
      <c r="D102" s="785"/>
      <c r="E102" s="785"/>
      <c r="F102" s="785"/>
      <c r="G102" s="785"/>
      <c r="H102" s="785"/>
      <c r="I102" s="785"/>
      <c r="J102" s="785"/>
      <c r="K102" s="785"/>
    </row>
    <row r="103" spans="1:11">
      <c r="A103" s="686"/>
      <c r="B103" s="686"/>
      <c r="C103" s="686"/>
      <c r="D103" s="686"/>
      <c r="E103" s="686"/>
      <c r="F103" s="686"/>
      <c r="G103" s="686"/>
      <c r="H103" s="686"/>
      <c r="I103" s="686"/>
      <c r="J103" s="686"/>
      <c r="K103" s="686"/>
    </row>
    <row r="104" spans="1:11">
      <c r="D104" s="195" t="str">
        <f>'Employee Allocations'!F13</f>
        <v>ABPO</v>
      </c>
      <c r="E104" s="195" t="str">
        <f>'Employee Allocations'!G13</f>
        <v>BPO</v>
      </c>
      <c r="F104" s="195" t="str">
        <f>'Employee Allocations'!H13</f>
        <v>Crew Chief</v>
      </c>
      <c r="G104" s="195" t="str">
        <f>'Employee Allocations'!I13</f>
        <v>Custodian</v>
      </c>
      <c r="H104" s="195" t="str">
        <f>'Employee Allocations'!J13</f>
        <v>Lead</v>
      </c>
      <c r="I104" s="687" t="s">
        <v>152</v>
      </c>
    </row>
    <row r="105" spans="1:11">
      <c r="A105" s="172" t="str">
        <f>'Employee Allocations'!E14</f>
        <v>Abbott Loop Elementary (100/AB)</v>
      </c>
      <c r="D105" s="175">
        <f>'Employee Allocations'!F14</f>
        <v>0</v>
      </c>
      <c r="E105" s="175">
        <f>'Employee Allocations'!G14</f>
        <v>1</v>
      </c>
      <c r="F105" s="175">
        <f>'Employee Allocations'!H14</f>
        <v>0</v>
      </c>
      <c r="G105" s="175">
        <f>'Employee Allocations'!I14</f>
        <v>0.5</v>
      </c>
      <c r="H105" s="175">
        <f>'Employee Allocations'!J14</f>
        <v>1</v>
      </c>
      <c r="I105" s="175">
        <f>SUM(D105:H105)</f>
        <v>2.5</v>
      </c>
    </row>
    <row r="106" spans="1:11">
      <c r="A106" s="172" t="str">
        <f>'Employee Allocations'!E15</f>
        <v>Airport Heights Elementary (110/AI)</v>
      </c>
      <c r="D106" s="175">
        <f>'Employee Allocations'!F15</f>
        <v>0</v>
      </c>
      <c r="E106" s="175">
        <f>'Employee Allocations'!G15</f>
        <v>1</v>
      </c>
      <c r="F106" s="175">
        <f>'Employee Allocations'!H15</f>
        <v>0</v>
      </c>
      <c r="G106" s="175">
        <f>'Employee Allocations'!I15</f>
        <v>0</v>
      </c>
      <c r="H106" s="175">
        <f>'Employee Allocations'!J15</f>
        <v>1</v>
      </c>
      <c r="I106" s="175">
        <f t="shared" ref="I106:I118" si="3">SUM(D106:H106)</f>
        <v>2</v>
      </c>
    </row>
    <row r="107" spans="1:11">
      <c r="A107" s="172" t="str">
        <f>'Employee Allocations'!E16</f>
        <v>Alpenglow Elementary (112/AG)</v>
      </c>
      <c r="D107" s="175">
        <f>'Employee Allocations'!F16</f>
        <v>0</v>
      </c>
      <c r="E107" s="175">
        <f>'Employee Allocations'!G16</f>
        <v>1</v>
      </c>
      <c r="F107" s="175">
        <f>'Employee Allocations'!H16</f>
        <v>0</v>
      </c>
      <c r="G107" s="175">
        <f>'Employee Allocations'!I16</f>
        <v>0.5</v>
      </c>
      <c r="H107" s="175">
        <f>'Employee Allocations'!J16</f>
        <v>1</v>
      </c>
      <c r="I107" s="175">
        <f t="shared" si="3"/>
        <v>2.5</v>
      </c>
    </row>
    <row r="108" spans="1:11">
      <c r="A108" s="172" t="str">
        <f>'Employee Allocations'!E17</f>
        <v>Aurora Elementary (114/AU)</v>
      </c>
      <c r="D108" s="175">
        <f>'Employee Allocations'!F17</f>
        <v>0</v>
      </c>
      <c r="E108" s="175">
        <f>'Employee Allocations'!G17</f>
        <v>1</v>
      </c>
      <c r="F108" s="175">
        <f>'Employee Allocations'!H17</f>
        <v>0</v>
      </c>
      <c r="G108" s="175">
        <f>'Employee Allocations'!I17</f>
        <v>0.5</v>
      </c>
      <c r="H108" s="175">
        <f>'Employee Allocations'!J17</f>
        <v>1</v>
      </c>
      <c r="I108" s="175">
        <f t="shared" si="3"/>
        <v>2.5</v>
      </c>
    </row>
    <row r="109" spans="1:11">
      <c r="A109" s="172" t="str">
        <f>'Employee Allocations'!E18</f>
        <v>Baxter Elementary (115/BX)</v>
      </c>
      <c r="D109" s="175">
        <f>'Employee Allocations'!F18</f>
        <v>0</v>
      </c>
      <c r="E109" s="175">
        <f>'Employee Allocations'!G18</f>
        <v>1</v>
      </c>
      <c r="F109" s="175">
        <f>'Employee Allocations'!H18</f>
        <v>0</v>
      </c>
      <c r="G109" s="175">
        <f>'Employee Allocations'!I18</f>
        <v>0.5</v>
      </c>
      <c r="H109" s="175">
        <f>'Employee Allocations'!J18</f>
        <v>1</v>
      </c>
      <c r="I109" s="175">
        <f t="shared" si="3"/>
        <v>2.5</v>
      </c>
    </row>
    <row r="110" spans="1:11">
      <c r="A110" s="172" t="str">
        <f>'Employee Allocations'!E19</f>
        <v>Bayshore Elementary (116/BS)</v>
      </c>
      <c r="D110" s="175">
        <f>'Employee Allocations'!F19</f>
        <v>0</v>
      </c>
      <c r="E110" s="175">
        <f>'Employee Allocations'!G19</f>
        <v>1</v>
      </c>
      <c r="F110" s="175">
        <f>'Employee Allocations'!H19</f>
        <v>0</v>
      </c>
      <c r="G110" s="175">
        <f>'Employee Allocations'!I19</f>
        <v>0.5</v>
      </c>
      <c r="H110" s="175">
        <f>'Employee Allocations'!J19</f>
        <v>1</v>
      </c>
      <c r="I110" s="175">
        <f t="shared" si="3"/>
        <v>2.5</v>
      </c>
    </row>
    <row r="111" spans="1:11">
      <c r="A111" s="172" t="str">
        <f>'Employee Allocations'!E20</f>
        <v>Bear Valley Elementary (118/BV)</v>
      </c>
      <c r="D111" s="175">
        <f>'Employee Allocations'!F20</f>
        <v>0</v>
      </c>
      <c r="E111" s="175">
        <f>'Employee Allocations'!G20</f>
        <v>1</v>
      </c>
      <c r="F111" s="175">
        <f>'Employee Allocations'!H20</f>
        <v>0</v>
      </c>
      <c r="G111" s="175">
        <f>'Employee Allocations'!I20</f>
        <v>0.5</v>
      </c>
      <c r="H111" s="175">
        <f>'Employee Allocations'!J20</f>
        <v>1</v>
      </c>
      <c r="I111" s="175">
        <f t="shared" si="3"/>
        <v>2.5</v>
      </c>
    </row>
    <row r="112" spans="1:11">
      <c r="A112" s="172" t="str">
        <f>'Employee Allocations'!E21</f>
        <v>Birchwood ABC Elementary (120/BI)</v>
      </c>
      <c r="D112" s="175">
        <f>'Employee Allocations'!F21</f>
        <v>0</v>
      </c>
      <c r="E112" s="175">
        <f>'Employee Allocations'!G21</f>
        <v>1</v>
      </c>
      <c r="F112" s="175">
        <f>'Employee Allocations'!H21</f>
        <v>0</v>
      </c>
      <c r="G112" s="175">
        <f>'Employee Allocations'!I21</f>
        <v>0.5</v>
      </c>
      <c r="H112" s="175">
        <f>'Employee Allocations'!J21</f>
        <v>1</v>
      </c>
      <c r="I112" s="175">
        <f t="shared" si="3"/>
        <v>2.5</v>
      </c>
    </row>
    <row r="113" spans="1:9">
      <c r="A113" s="172" t="str">
        <f>'Employee Allocations'!E22</f>
        <v>Bowman Elementary (125/WB)</v>
      </c>
      <c r="D113" s="175">
        <f>'Employee Allocations'!F22</f>
        <v>0</v>
      </c>
      <c r="E113" s="175">
        <f>'Employee Allocations'!G22</f>
        <v>1</v>
      </c>
      <c r="F113" s="175">
        <f>'Employee Allocations'!H22</f>
        <v>0</v>
      </c>
      <c r="G113" s="175">
        <f>'Employee Allocations'!I22</f>
        <v>1</v>
      </c>
      <c r="H113" s="175">
        <f>'Employee Allocations'!J22</f>
        <v>1</v>
      </c>
      <c r="I113" s="175">
        <f t="shared" si="3"/>
        <v>3</v>
      </c>
    </row>
    <row r="114" spans="1:9">
      <c r="A114" s="172" t="str">
        <f>'Employee Allocations'!E23</f>
        <v>Campbell Elementary (130/CA)</v>
      </c>
      <c r="D114" s="175">
        <f>'Employee Allocations'!F23</f>
        <v>0</v>
      </c>
      <c r="E114" s="175">
        <f>'Employee Allocations'!G23</f>
        <v>1</v>
      </c>
      <c r="F114" s="175">
        <f>'Employee Allocations'!H23</f>
        <v>0</v>
      </c>
      <c r="G114" s="175">
        <f>'Employee Allocations'!I23</f>
        <v>0.5</v>
      </c>
      <c r="H114" s="175">
        <f>'Employee Allocations'!J23</f>
        <v>1</v>
      </c>
      <c r="I114" s="175">
        <f t="shared" si="3"/>
        <v>2.5</v>
      </c>
    </row>
    <row r="115" spans="1:9">
      <c r="A115" s="172" t="str">
        <f>'Employee Allocations'!E24</f>
        <v>Chester Valley Elementary (140/CV)</v>
      </c>
      <c r="D115" s="175">
        <f>'Employee Allocations'!F24</f>
        <v>0</v>
      </c>
      <c r="E115" s="175">
        <f>'Employee Allocations'!G24</f>
        <v>1</v>
      </c>
      <c r="F115" s="175">
        <f>'Employee Allocations'!H24</f>
        <v>0</v>
      </c>
      <c r="G115" s="175">
        <f>'Employee Allocations'!I24</f>
        <v>0.5</v>
      </c>
      <c r="H115" s="175">
        <f>'Employee Allocations'!J24</f>
        <v>1</v>
      </c>
      <c r="I115" s="175">
        <f t="shared" si="3"/>
        <v>2.5</v>
      </c>
    </row>
    <row r="116" spans="1:9">
      <c r="A116" s="172" t="str">
        <f>'Employee Allocations'!E25</f>
        <v>Chinook Elementary (150/CN)</v>
      </c>
      <c r="D116" s="175">
        <f>'Employee Allocations'!F25</f>
        <v>0</v>
      </c>
      <c r="E116" s="175">
        <f>'Employee Allocations'!G25</f>
        <v>1</v>
      </c>
      <c r="F116" s="175">
        <f>'Employee Allocations'!H25</f>
        <v>0</v>
      </c>
      <c r="G116" s="175">
        <f>'Employee Allocations'!I25</f>
        <v>0.5</v>
      </c>
      <c r="H116" s="175">
        <f>'Employee Allocations'!J25</f>
        <v>1</v>
      </c>
      <c r="I116" s="175">
        <f t="shared" si="3"/>
        <v>2.5</v>
      </c>
    </row>
    <row r="117" spans="1:9">
      <c r="A117" s="172" t="str">
        <f>'Employee Allocations'!E26</f>
        <v>Chugach Optional Elementary (160/CH)</v>
      </c>
      <c r="D117" s="175">
        <f>'Employee Allocations'!F26</f>
        <v>0</v>
      </c>
      <c r="E117" s="175">
        <f>'Employee Allocations'!G26</f>
        <v>1</v>
      </c>
      <c r="F117" s="175">
        <f>'Employee Allocations'!H26</f>
        <v>0</v>
      </c>
      <c r="G117" s="175">
        <f>'Employee Allocations'!I26</f>
        <v>0</v>
      </c>
      <c r="H117" s="175">
        <f>'Employee Allocations'!J26</f>
        <v>1</v>
      </c>
      <c r="I117" s="175">
        <f t="shared" si="3"/>
        <v>2</v>
      </c>
    </row>
    <row r="118" spans="1:9">
      <c r="A118" s="172" t="str">
        <f>'Employee Allocations'!E27</f>
        <v>Chugiak Elementary (170/CK)</v>
      </c>
      <c r="D118" s="175">
        <f>'Employee Allocations'!F27</f>
        <v>0</v>
      </c>
      <c r="E118" s="175">
        <f>'Employee Allocations'!G27</f>
        <v>1</v>
      </c>
      <c r="F118" s="175">
        <f>'Employee Allocations'!H27</f>
        <v>0</v>
      </c>
      <c r="G118" s="175">
        <f>'Employee Allocations'!I27</f>
        <v>0.5</v>
      </c>
      <c r="H118" s="175">
        <f>'Employee Allocations'!J27</f>
        <v>1</v>
      </c>
      <c r="I118" s="175">
        <f t="shared" si="3"/>
        <v>2.5</v>
      </c>
    </row>
    <row r="119" spans="1:9">
      <c r="A119" s="172" t="str">
        <f>'Employee Allocations'!E28</f>
        <v>College Gate Elementary (174/CO)</v>
      </c>
      <c r="D119" s="175">
        <f>'Employee Allocations'!F28</f>
        <v>0</v>
      </c>
      <c r="E119" s="175">
        <f>'Employee Allocations'!G28</f>
        <v>1</v>
      </c>
      <c r="F119" s="175">
        <f>'Employee Allocations'!H28</f>
        <v>0</v>
      </c>
      <c r="G119" s="175">
        <f>'Employee Allocations'!I28</f>
        <v>0.5</v>
      </c>
      <c r="H119" s="175">
        <f>'Employee Allocations'!J28</f>
        <v>1</v>
      </c>
      <c r="I119" s="175">
        <f t="shared" ref="I119" si="4">SUM(D119:H119)</f>
        <v>2.5</v>
      </c>
    </row>
    <row r="120" spans="1:9">
      <c r="A120" s="172" t="str">
        <f>'Employee Allocations'!E29</f>
        <v>Creekside Park Elementary (180/CR)</v>
      </c>
      <c r="D120" s="175">
        <f>'Employee Allocations'!F29</f>
        <v>0</v>
      </c>
      <c r="E120" s="175">
        <f>'Employee Allocations'!G29</f>
        <v>1</v>
      </c>
      <c r="F120" s="175">
        <f>'Employee Allocations'!H29</f>
        <v>0</v>
      </c>
      <c r="G120" s="175">
        <f>'Employee Allocations'!I29</f>
        <v>0.5</v>
      </c>
      <c r="H120" s="175">
        <f>'Employee Allocations'!J29</f>
        <v>1</v>
      </c>
      <c r="I120" s="175">
        <f t="shared" ref="I120:I156" si="5">SUM(D120:H120)</f>
        <v>2.5</v>
      </c>
    </row>
    <row r="121" spans="1:9">
      <c r="A121" s="172" t="str">
        <f>'Employee Allocations'!E30</f>
        <v>Denali Elementary (190/DE)</v>
      </c>
      <c r="D121" s="175">
        <f>'Employee Allocations'!F30</f>
        <v>0</v>
      </c>
      <c r="E121" s="175">
        <f>'Employee Allocations'!G30</f>
        <v>1</v>
      </c>
      <c r="F121" s="175">
        <f>'Employee Allocations'!H30</f>
        <v>0</v>
      </c>
      <c r="G121" s="175">
        <f>'Employee Allocations'!I30</f>
        <v>0.5</v>
      </c>
      <c r="H121" s="175">
        <f>'Employee Allocations'!J30</f>
        <v>1</v>
      </c>
      <c r="I121" s="175">
        <f t="shared" si="5"/>
        <v>2.5</v>
      </c>
    </row>
    <row r="122" spans="1:9">
      <c r="A122" s="172" t="str">
        <f>'Employee Allocations'!E31</f>
        <v>Eagle River Elementary (200/ER)</v>
      </c>
      <c r="D122" s="175">
        <f>'Employee Allocations'!F31</f>
        <v>0</v>
      </c>
      <c r="E122" s="175">
        <f>'Employee Allocations'!G31</f>
        <v>1</v>
      </c>
      <c r="F122" s="175">
        <f>'Employee Allocations'!H31</f>
        <v>0</v>
      </c>
      <c r="G122" s="175">
        <f>'Employee Allocations'!I31</f>
        <v>0.5</v>
      </c>
      <c r="H122" s="175">
        <f>'Employee Allocations'!J31</f>
        <v>1</v>
      </c>
      <c r="I122" s="175">
        <f t="shared" si="5"/>
        <v>2.5</v>
      </c>
    </row>
    <row r="123" spans="1:9">
      <c r="A123" s="172" t="str">
        <f>'Employee Allocations'!E32</f>
        <v>Fairview Elementary (210/FA)</v>
      </c>
      <c r="D123" s="175">
        <f>'Employee Allocations'!F32</f>
        <v>0</v>
      </c>
      <c r="E123" s="175">
        <f>'Employee Allocations'!G32</f>
        <v>1</v>
      </c>
      <c r="F123" s="175">
        <f>'Employee Allocations'!H32</f>
        <v>0</v>
      </c>
      <c r="G123" s="175">
        <f>'Employee Allocations'!I32</f>
        <v>0.5</v>
      </c>
      <c r="H123" s="175">
        <f>'Employee Allocations'!J32</f>
        <v>1</v>
      </c>
      <c r="I123" s="175">
        <f t="shared" si="5"/>
        <v>2.5</v>
      </c>
    </row>
    <row r="124" spans="1:9">
      <c r="A124" s="172" t="str">
        <f>'Employee Allocations'!E33</f>
        <v>Fire Lake Elementary (215/FL)</v>
      </c>
      <c r="D124" s="175">
        <f>'Employee Allocations'!F33</f>
        <v>0</v>
      </c>
      <c r="E124" s="175">
        <f>'Employee Allocations'!G33</f>
        <v>1</v>
      </c>
      <c r="F124" s="175">
        <f>'Employee Allocations'!H33</f>
        <v>0</v>
      </c>
      <c r="G124" s="175">
        <f>'Employee Allocations'!I33</f>
        <v>0.5</v>
      </c>
      <c r="H124" s="175">
        <f>'Employee Allocations'!J33</f>
        <v>1</v>
      </c>
      <c r="I124" s="175">
        <f t="shared" si="5"/>
        <v>2.5</v>
      </c>
    </row>
    <row r="125" spans="1:9">
      <c r="A125" s="172" t="str">
        <f>'Employee Allocations'!E34</f>
        <v>Girdwood School (220/GI)</v>
      </c>
      <c r="D125" s="175">
        <f>'Employee Allocations'!F34</f>
        <v>0</v>
      </c>
      <c r="E125" s="175">
        <f>'Employee Allocations'!G34</f>
        <v>1</v>
      </c>
      <c r="F125" s="175">
        <f>'Employee Allocations'!H34</f>
        <v>0</v>
      </c>
      <c r="G125" s="175">
        <f>'Employee Allocations'!I34</f>
        <v>0</v>
      </c>
      <c r="H125" s="175">
        <f>'Employee Allocations'!J34</f>
        <v>1</v>
      </c>
      <c r="I125" s="175">
        <f t="shared" si="5"/>
        <v>2</v>
      </c>
    </row>
    <row r="126" spans="1:9">
      <c r="A126" s="172" t="str">
        <f>'Employee Allocations'!E35</f>
        <v>Gladys Wood Elementary (418/GW)</v>
      </c>
      <c r="D126" s="175">
        <f>'Employee Allocations'!F35</f>
        <v>0</v>
      </c>
      <c r="E126" s="175">
        <f>'Employee Allocations'!G35</f>
        <v>1</v>
      </c>
      <c r="F126" s="175">
        <f>'Employee Allocations'!H35</f>
        <v>0</v>
      </c>
      <c r="G126" s="175">
        <f>'Employee Allocations'!I35</f>
        <v>0.5</v>
      </c>
      <c r="H126" s="175">
        <f>'Employee Allocations'!J35</f>
        <v>1</v>
      </c>
      <c r="I126" s="175">
        <f t="shared" si="5"/>
        <v>2.5</v>
      </c>
    </row>
    <row r="127" spans="1:9">
      <c r="A127" s="172" t="str">
        <f>'Employee Allocations'!E36</f>
        <v>Government Hill Elementary (230/GO)</v>
      </c>
      <c r="D127" s="175">
        <f>'Employee Allocations'!F36</f>
        <v>0</v>
      </c>
      <c r="E127" s="175">
        <f>'Employee Allocations'!G36</f>
        <v>1</v>
      </c>
      <c r="F127" s="175">
        <f>'Employee Allocations'!H36</f>
        <v>0</v>
      </c>
      <c r="G127" s="175">
        <f>'Employee Allocations'!I36</f>
        <v>0.5</v>
      </c>
      <c r="H127" s="175">
        <f>'Employee Allocations'!J36</f>
        <v>1</v>
      </c>
      <c r="I127" s="175">
        <f t="shared" si="5"/>
        <v>2.5</v>
      </c>
    </row>
    <row r="128" spans="1:9">
      <c r="A128" s="172" t="str">
        <f>'Employee Allocations'!E37</f>
        <v>Homestead Elementary (235/HO)</v>
      </c>
      <c r="D128" s="175">
        <f>'Employee Allocations'!F37</f>
        <v>0</v>
      </c>
      <c r="E128" s="175">
        <f>'Employee Allocations'!G37</f>
        <v>1</v>
      </c>
      <c r="F128" s="175">
        <f>'Employee Allocations'!H37</f>
        <v>0</v>
      </c>
      <c r="G128" s="175">
        <f>'Employee Allocations'!I37</f>
        <v>0.5</v>
      </c>
      <c r="H128" s="175">
        <f>'Employee Allocations'!J37</f>
        <v>1</v>
      </c>
      <c r="I128" s="175">
        <f t="shared" si="5"/>
        <v>2.5</v>
      </c>
    </row>
    <row r="129" spans="1:9">
      <c r="A129" s="172" t="str">
        <f>'Employee Allocations'!E38</f>
        <v>Huffman Elementary (237/HU)</v>
      </c>
      <c r="D129" s="175">
        <f>'Employee Allocations'!F38</f>
        <v>0</v>
      </c>
      <c r="E129" s="175">
        <f>'Employee Allocations'!G38</f>
        <v>1</v>
      </c>
      <c r="F129" s="175">
        <f>'Employee Allocations'!H38</f>
        <v>0</v>
      </c>
      <c r="G129" s="175">
        <f>'Employee Allocations'!I38</f>
        <v>0.5</v>
      </c>
      <c r="H129" s="175">
        <f>'Employee Allocations'!J38</f>
        <v>1</v>
      </c>
      <c r="I129" s="175">
        <f t="shared" si="5"/>
        <v>2.5</v>
      </c>
    </row>
    <row r="130" spans="1:9">
      <c r="A130" s="172" t="str">
        <f>'Employee Allocations'!E39</f>
        <v>Inlet View Elementary (240/IN)</v>
      </c>
      <c r="D130" s="175">
        <f>'Employee Allocations'!F39</f>
        <v>0</v>
      </c>
      <c r="E130" s="175">
        <f>'Employee Allocations'!G39</f>
        <v>1</v>
      </c>
      <c r="F130" s="175">
        <f>'Employee Allocations'!H39</f>
        <v>0</v>
      </c>
      <c r="G130" s="175">
        <f>'Employee Allocations'!I39</f>
        <v>0</v>
      </c>
      <c r="H130" s="175">
        <f>'Employee Allocations'!J39</f>
        <v>1</v>
      </c>
      <c r="I130" s="175">
        <f t="shared" si="5"/>
        <v>2</v>
      </c>
    </row>
    <row r="131" spans="1:9">
      <c r="A131" s="172" t="str">
        <f>'Employee Allocations'!E40</f>
        <v>Kasuun Elementary (242/KA)</v>
      </c>
      <c r="D131" s="175">
        <f>'Employee Allocations'!F40</f>
        <v>0</v>
      </c>
      <c r="E131" s="175">
        <f>'Employee Allocations'!G40</f>
        <v>1</v>
      </c>
      <c r="F131" s="175">
        <f>'Employee Allocations'!H40</f>
        <v>0</v>
      </c>
      <c r="G131" s="175">
        <f>'Employee Allocations'!I40</f>
        <v>0.5</v>
      </c>
      <c r="H131" s="175">
        <f>'Employee Allocations'!J40</f>
        <v>1</v>
      </c>
      <c r="I131" s="175">
        <f t="shared" si="5"/>
        <v>2.5</v>
      </c>
    </row>
    <row r="132" spans="1:9">
      <c r="A132" s="172" t="str">
        <f>'Employee Allocations'!E41</f>
        <v>Kincaid Elementary (246/KI)</v>
      </c>
      <c r="D132" s="175">
        <f>'Employee Allocations'!F41</f>
        <v>0</v>
      </c>
      <c r="E132" s="175">
        <f>'Employee Allocations'!G41</f>
        <v>1</v>
      </c>
      <c r="F132" s="175">
        <f>'Employee Allocations'!H41</f>
        <v>0</v>
      </c>
      <c r="G132" s="175">
        <f>'Employee Allocations'!I41</f>
        <v>0.5</v>
      </c>
      <c r="H132" s="175">
        <f>'Employee Allocations'!J41</f>
        <v>1</v>
      </c>
      <c r="I132" s="175">
        <f t="shared" si="5"/>
        <v>2.5</v>
      </c>
    </row>
    <row r="133" spans="1:9">
      <c r="A133" s="172" t="str">
        <f>'Employee Allocations'!E42</f>
        <v>Klatt Elementary (245/KL)</v>
      </c>
      <c r="D133" s="175">
        <f>'Employee Allocations'!F42</f>
        <v>0</v>
      </c>
      <c r="E133" s="175">
        <f>'Employee Allocations'!G42</f>
        <v>1</v>
      </c>
      <c r="F133" s="175">
        <f>'Employee Allocations'!H42</f>
        <v>0</v>
      </c>
      <c r="G133" s="175">
        <f>'Employee Allocations'!I42</f>
        <v>0.5</v>
      </c>
      <c r="H133" s="175">
        <f>'Employee Allocations'!J42</f>
        <v>1</v>
      </c>
      <c r="I133" s="175">
        <f t="shared" si="5"/>
        <v>2.5</v>
      </c>
    </row>
    <row r="134" spans="1:9">
      <c r="A134" s="172" t="str">
        <f>'Employee Allocations'!E43</f>
        <v>Lake Hood Elementary (248/LH)</v>
      </c>
      <c r="D134" s="175">
        <f>'Employee Allocations'!F43</f>
        <v>0</v>
      </c>
      <c r="E134" s="175">
        <f>'Employee Allocations'!G43</f>
        <v>1</v>
      </c>
      <c r="F134" s="175">
        <f>'Employee Allocations'!H43</f>
        <v>0</v>
      </c>
      <c r="G134" s="175">
        <f>'Employee Allocations'!I43</f>
        <v>0.5</v>
      </c>
      <c r="H134" s="175">
        <f>'Employee Allocations'!J43</f>
        <v>1</v>
      </c>
      <c r="I134" s="175">
        <f t="shared" si="5"/>
        <v>2.5</v>
      </c>
    </row>
    <row r="135" spans="1:9">
      <c r="A135" s="172" t="str">
        <f>'Employee Allocations'!E44</f>
        <v>Lake Otis Elementary (250/LA)</v>
      </c>
      <c r="D135" s="175">
        <f>'Employee Allocations'!F44</f>
        <v>0</v>
      </c>
      <c r="E135" s="175">
        <f>'Employee Allocations'!G44</f>
        <v>1</v>
      </c>
      <c r="F135" s="175">
        <f>'Employee Allocations'!H44</f>
        <v>0</v>
      </c>
      <c r="G135" s="175">
        <f>'Employee Allocations'!I44</f>
        <v>0.5</v>
      </c>
      <c r="H135" s="175">
        <f>'Employee Allocations'!J44</f>
        <v>1</v>
      </c>
      <c r="I135" s="175">
        <f t="shared" si="5"/>
        <v>2.5</v>
      </c>
    </row>
    <row r="136" spans="1:9">
      <c r="A136" s="172" t="str">
        <f>'Employee Allocations'!E45</f>
        <v>Mountain View Elementary (260/MO)</v>
      </c>
      <c r="D136" s="175">
        <f>'Employee Allocations'!F45</f>
        <v>0</v>
      </c>
      <c r="E136" s="175">
        <f>'Employee Allocations'!G45</f>
        <v>1</v>
      </c>
      <c r="F136" s="175">
        <f>'Employee Allocations'!H45</f>
        <v>0</v>
      </c>
      <c r="G136" s="175">
        <f>'Employee Allocations'!I45</f>
        <v>0.5</v>
      </c>
      <c r="H136" s="175">
        <f>'Employee Allocations'!J45</f>
        <v>1</v>
      </c>
      <c r="I136" s="175">
        <f t="shared" si="5"/>
        <v>2.5</v>
      </c>
    </row>
    <row r="137" spans="1:9">
      <c r="A137" s="172" t="str">
        <f>'Employee Allocations'!E46</f>
        <v>Mt. Spurr Elementary (257/SP)</v>
      </c>
      <c r="D137" s="175">
        <f>'Employee Allocations'!F46</f>
        <v>0</v>
      </c>
      <c r="E137" s="175">
        <f>'Employee Allocations'!G46</f>
        <v>1</v>
      </c>
      <c r="F137" s="175">
        <f>'Employee Allocations'!H46</f>
        <v>0</v>
      </c>
      <c r="G137" s="175">
        <f>'Employee Allocations'!I46</f>
        <v>0</v>
      </c>
      <c r="H137" s="175">
        <f>'Employee Allocations'!J46</f>
        <v>1</v>
      </c>
      <c r="I137" s="175">
        <f t="shared" si="5"/>
        <v>2</v>
      </c>
    </row>
    <row r="138" spans="1:9">
      <c r="A138" s="172" t="str">
        <f>'Employee Allocations'!E47</f>
        <v>Muldoon Elementary (270/MU)</v>
      </c>
      <c r="D138" s="175">
        <f>'Employee Allocations'!F47</f>
        <v>0</v>
      </c>
      <c r="E138" s="175">
        <f>'Employee Allocations'!G47</f>
        <v>1</v>
      </c>
      <c r="F138" s="175">
        <f>'Employee Allocations'!H47</f>
        <v>0</v>
      </c>
      <c r="G138" s="175">
        <f>'Employee Allocations'!I47</f>
        <v>0.5</v>
      </c>
      <c r="H138" s="175">
        <f>'Employee Allocations'!J47</f>
        <v>1</v>
      </c>
      <c r="I138" s="175">
        <f t="shared" si="5"/>
        <v>2.5</v>
      </c>
    </row>
    <row r="139" spans="1:9">
      <c r="A139" s="172" t="str">
        <f>'Employee Allocations'!E48</f>
        <v>North Star Elementary (280/NO)</v>
      </c>
      <c r="D139" s="175">
        <f>'Employee Allocations'!F48</f>
        <v>0</v>
      </c>
      <c r="E139" s="175">
        <f>'Employee Allocations'!G48</f>
        <v>1</v>
      </c>
      <c r="F139" s="175">
        <f>'Employee Allocations'!H48</f>
        <v>0</v>
      </c>
      <c r="G139" s="175">
        <f>'Employee Allocations'!I48</f>
        <v>1</v>
      </c>
      <c r="H139" s="175">
        <f>'Employee Allocations'!J48</f>
        <v>1</v>
      </c>
      <c r="I139" s="175">
        <f t="shared" si="5"/>
        <v>3</v>
      </c>
    </row>
    <row r="140" spans="1:9">
      <c r="A140" s="172" t="str">
        <f>'Employee Allocations'!E49</f>
        <v>Northern Lights ABC K-8 School (290/NL)</v>
      </c>
      <c r="D140" s="175">
        <f>'Employee Allocations'!F49</f>
        <v>0</v>
      </c>
      <c r="E140" s="175">
        <f>'Employee Allocations'!G49</f>
        <v>1</v>
      </c>
      <c r="F140" s="175">
        <f>'Employee Allocations'!H49</f>
        <v>0</v>
      </c>
      <c r="G140" s="175">
        <f>'Employee Allocations'!I49</f>
        <v>0.5</v>
      </c>
      <c r="H140" s="175">
        <f>'Employee Allocations'!J49</f>
        <v>1</v>
      </c>
      <c r="I140" s="175">
        <f t="shared" si="5"/>
        <v>2.5</v>
      </c>
    </row>
    <row r="141" spans="1:9">
      <c r="A141" s="172" t="str">
        <f>'Employee Allocations'!E50</f>
        <v>Northwood Elementary (300/NW)</v>
      </c>
      <c r="D141" s="175">
        <f>'Employee Allocations'!F50</f>
        <v>0</v>
      </c>
      <c r="E141" s="175">
        <f>'Employee Allocations'!G50</f>
        <v>1</v>
      </c>
      <c r="F141" s="175">
        <f>'Employee Allocations'!H50</f>
        <v>0</v>
      </c>
      <c r="G141" s="175">
        <f>'Employee Allocations'!I50</f>
        <v>0.5</v>
      </c>
      <c r="H141" s="175">
        <f>'Employee Allocations'!J50</f>
        <v>1</v>
      </c>
      <c r="I141" s="175">
        <f t="shared" si="5"/>
        <v>2.5</v>
      </c>
    </row>
    <row r="142" spans="1:9">
      <c r="A142" s="172" t="str">
        <f>'Employee Allocations'!E51</f>
        <v>Nunaka Valley Elementary (310/NU)</v>
      </c>
      <c r="D142" s="175">
        <f>'Employee Allocations'!F51</f>
        <v>0</v>
      </c>
      <c r="E142" s="175">
        <f>'Employee Allocations'!G51</f>
        <v>1</v>
      </c>
      <c r="F142" s="175">
        <f>'Employee Allocations'!H51</f>
        <v>0</v>
      </c>
      <c r="G142" s="175">
        <f>'Employee Allocations'!I51</f>
        <v>0.5</v>
      </c>
      <c r="H142" s="175">
        <f>'Employee Allocations'!J51</f>
        <v>1</v>
      </c>
      <c r="I142" s="175">
        <f t="shared" si="5"/>
        <v>2.5</v>
      </c>
    </row>
    <row r="143" spans="1:9">
      <c r="A143" s="172" t="str">
        <f>'Employee Allocations'!E52</f>
        <v>Ocean View Elementary (315/0C)</v>
      </c>
      <c r="D143" s="175">
        <f>'Employee Allocations'!F52</f>
        <v>0</v>
      </c>
      <c r="E143" s="175">
        <f>'Employee Allocations'!G52</f>
        <v>1</v>
      </c>
      <c r="F143" s="175">
        <f>'Employee Allocations'!H52</f>
        <v>0</v>
      </c>
      <c r="G143" s="175">
        <f>'Employee Allocations'!I52</f>
        <v>0.5</v>
      </c>
      <c r="H143" s="175">
        <f>'Employee Allocations'!J52</f>
        <v>1</v>
      </c>
      <c r="I143" s="175">
        <f t="shared" si="5"/>
        <v>2.5</v>
      </c>
    </row>
    <row r="144" spans="1:9">
      <c r="A144" s="172" t="str">
        <f>'Employee Allocations'!E53</f>
        <v>O'Malley Elementary (320/OM)</v>
      </c>
      <c r="D144" s="175">
        <f>'Employee Allocations'!F53</f>
        <v>0</v>
      </c>
      <c r="E144" s="175">
        <f>'Employee Allocations'!G53</f>
        <v>1</v>
      </c>
      <c r="F144" s="175">
        <f>'Employee Allocations'!H53</f>
        <v>0</v>
      </c>
      <c r="G144" s="175">
        <f>'Employee Allocations'!I53</f>
        <v>0.5</v>
      </c>
      <c r="H144" s="175">
        <f>'Employee Allocations'!J53</f>
        <v>1</v>
      </c>
      <c r="I144" s="175">
        <f t="shared" si="5"/>
        <v>2.5</v>
      </c>
    </row>
    <row r="145" spans="1:9">
      <c r="A145" s="172" t="str">
        <f>'Employee Allocations'!E54</f>
        <v>Orion Elementary School (324/ORI)</v>
      </c>
      <c r="D145" s="175">
        <f>'Employee Allocations'!F54</f>
        <v>0</v>
      </c>
      <c r="E145" s="175">
        <f>'Employee Allocations'!G54</f>
        <v>1</v>
      </c>
      <c r="F145" s="175">
        <f>'Employee Allocations'!H54</f>
        <v>0</v>
      </c>
      <c r="G145" s="175">
        <f>'Employee Allocations'!I54</f>
        <v>1</v>
      </c>
      <c r="H145" s="175">
        <f>'Employee Allocations'!J54</f>
        <v>1</v>
      </c>
      <c r="I145" s="175">
        <f t="shared" si="5"/>
        <v>3</v>
      </c>
    </row>
    <row r="146" spans="1:9">
      <c r="A146" s="172" t="str">
        <f>'Employee Allocations'!E55</f>
        <v>Ptarmigan Elementary (328/PT)</v>
      </c>
      <c r="D146" s="175">
        <f>'Employee Allocations'!F55</f>
        <v>0</v>
      </c>
      <c r="E146" s="175">
        <f>'Employee Allocations'!G55</f>
        <v>1</v>
      </c>
      <c r="F146" s="175">
        <f>'Employee Allocations'!H55</f>
        <v>0</v>
      </c>
      <c r="G146" s="175">
        <f>'Employee Allocations'!I55</f>
        <v>0.5</v>
      </c>
      <c r="H146" s="175">
        <f>'Employee Allocations'!J55</f>
        <v>1</v>
      </c>
      <c r="I146" s="175">
        <f t="shared" si="5"/>
        <v>2.5</v>
      </c>
    </row>
    <row r="147" spans="1:9">
      <c r="A147" s="172" t="str">
        <f>'Employee Allocations'!E56</f>
        <v>Rabbit Creek Elementary (330/RA)</v>
      </c>
      <c r="D147" s="175">
        <f>'Employee Allocations'!F56</f>
        <v>0</v>
      </c>
      <c r="E147" s="175">
        <f>'Employee Allocations'!G56</f>
        <v>1</v>
      </c>
      <c r="F147" s="175">
        <f>'Employee Allocations'!H56</f>
        <v>0</v>
      </c>
      <c r="G147" s="175">
        <f>'Employee Allocations'!I56</f>
        <v>0.5</v>
      </c>
      <c r="H147" s="175">
        <f>'Employee Allocations'!J56</f>
        <v>1</v>
      </c>
      <c r="I147" s="175">
        <f t="shared" si="5"/>
        <v>2.5</v>
      </c>
    </row>
    <row r="148" spans="1:9">
      <c r="A148" s="172" t="str">
        <f>'Employee Allocations'!E57</f>
        <v>Ravenwood Elementary (335/RW)</v>
      </c>
      <c r="D148" s="175">
        <f>'Employee Allocations'!F57</f>
        <v>0</v>
      </c>
      <c r="E148" s="175">
        <f>'Employee Allocations'!G57</f>
        <v>1</v>
      </c>
      <c r="F148" s="175">
        <f>'Employee Allocations'!H57</f>
        <v>0</v>
      </c>
      <c r="G148" s="175">
        <f>'Employee Allocations'!I57</f>
        <v>0.5</v>
      </c>
      <c r="H148" s="175">
        <f>'Employee Allocations'!J57</f>
        <v>1</v>
      </c>
      <c r="I148" s="175">
        <f t="shared" si="5"/>
        <v>2.5</v>
      </c>
    </row>
    <row r="149" spans="1:9">
      <c r="A149" s="172" t="str">
        <f>'Employee Allocations'!E58</f>
        <v>Rogers Park Elementary (340/RP)</v>
      </c>
      <c r="D149" s="175">
        <f>'Employee Allocations'!F58</f>
        <v>0</v>
      </c>
      <c r="E149" s="175">
        <f>'Employee Allocations'!G58</f>
        <v>1</v>
      </c>
      <c r="F149" s="175">
        <f>'Employee Allocations'!H58</f>
        <v>0</v>
      </c>
      <c r="G149" s="175">
        <f>'Employee Allocations'!I58</f>
        <v>0.5</v>
      </c>
      <c r="H149" s="175">
        <f>'Employee Allocations'!J58</f>
        <v>1</v>
      </c>
      <c r="I149" s="175">
        <f t="shared" si="5"/>
        <v>2.5</v>
      </c>
    </row>
    <row r="150" spans="1:9">
      <c r="A150" s="172" t="str">
        <f>'Employee Allocations'!E59</f>
        <v>Russian Jack Elementary (345/RJ)</v>
      </c>
      <c r="D150" s="175">
        <f>'Employee Allocations'!F59</f>
        <v>0</v>
      </c>
      <c r="E150" s="175">
        <f>'Employee Allocations'!G59</f>
        <v>1</v>
      </c>
      <c r="F150" s="175">
        <f>'Employee Allocations'!H59</f>
        <v>0</v>
      </c>
      <c r="G150" s="175">
        <f>'Employee Allocations'!I59</f>
        <v>1</v>
      </c>
      <c r="H150" s="175">
        <f>'Employee Allocations'!J59</f>
        <v>1</v>
      </c>
      <c r="I150" s="175">
        <f t="shared" si="5"/>
        <v>3</v>
      </c>
    </row>
    <row r="151" spans="1:9">
      <c r="A151" s="172" t="str">
        <f>'Employee Allocations'!E60</f>
        <v>Sand Lake Elementary (350/SA)</v>
      </c>
      <c r="D151" s="175">
        <f>'Employee Allocations'!F60</f>
        <v>0</v>
      </c>
      <c r="E151" s="175">
        <f>'Employee Allocations'!G60</f>
        <v>1</v>
      </c>
      <c r="F151" s="175">
        <f>'Employee Allocations'!H60</f>
        <v>0</v>
      </c>
      <c r="G151" s="175">
        <f>'Employee Allocations'!I60</f>
        <v>1</v>
      </c>
      <c r="H151" s="175">
        <f>'Employee Allocations'!J60</f>
        <v>1</v>
      </c>
      <c r="I151" s="175">
        <f t="shared" si="5"/>
        <v>3</v>
      </c>
    </row>
    <row r="152" spans="1:9">
      <c r="A152" s="172" t="str">
        <f>'Employee Allocations'!E61</f>
        <v>Scenic Park Elementary (360/SC)</v>
      </c>
      <c r="D152" s="175">
        <f>'Employee Allocations'!F61</f>
        <v>0</v>
      </c>
      <c r="E152" s="175">
        <f>'Employee Allocations'!G61</f>
        <v>1</v>
      </c>
      <c r="F152" s="175">
        <f>'Employee Allocations'!H61</f>
        <v>0</v>
      </c>
      <c r="G152" s="175">
        <f>'Employee Allocations'!I61</f>
        <v>0.5</v>
      </c>
      <c r="H152" s="175">
        <f>'Employee Allocations'!J61</f>
        <v>1</v>
      </c>
      <c r="I152" s="175">
        <f t="shared" si="5"/>
        <v>2.5</v>
      </c>
    </row>
    <row r="153" spans="1:9">
      <c r="A153" s="172" t="str">
        <f>'Employee Allocations'!E62</f>
        <v>Spring Hill Elementary (362/SH)</v>
      </c>
      <c r="D153" s="175">
        <f>'Employee Allocations'!F62</f>
        <v>0</v>
      </c>
      <c r="E153" s="175">
        <f>'Employee Allocations'!G62</f>
        <v>1</v>
      </c>
      <c r="F153" s="175">
        <f>'Employee Allocations'!H62</f>
        <v>0</v>
      </c>
      <c r="G153" s="175">
        <f>'Employee Allocations'!I62</f>
        <v>0.5</v>
      </c>
      <c r="H153" s="175">
        <f>'Employee Allocations'!J62</f>
        <v>1</v>
      </c>
      <c r="I153" s="175">
        <f t="shared" si="5"/>
        <v>2.5</v>
      </c>
    </row>
    <row r="154" spans="1:9">
      <c r="A154" s="172" t="str">
        <f>'Employee Allocations'!E63</f>
        <v>Susitna Elementary (364/SU)</v>
      </c>
      <c r="D154" s="175">
        <f>'Employee Allocations'!F63</f>
        <v>0</v>
      </c>
      <c r="E154" s="175">
        <f>'Employee Allocations'!G63</f>
        <v>1</v>
      </c>
      <c r="F154" s="175">
        <f>'Employee Allocations'!H63</f>
        <v>0</v>
      </c>
      <c r="G154" s="175">
        <f>'Employee Allocations'!I63</f>
        <v>0.5</v>
      </c>
      <c r="H154" s="175">
        <f>'Employee Allocations'!J63</f>
        <v>1</v>
      </c>
      <c r="I154" s="175">
        <f t="shared" si="5"/>
        <v>2.5</v>
      </c>
    </row>
    <row r="155" spans="1:9">
      <c r="A155" s="172" t="str">
        <f>'Employee Allocations'!E64</f>
        <v>Taku Elementary (365/TK)</v>
      </c>
      <c r="D155" s="175">
        <f>'Employee Allocations'!F64</f>
        <v>0</v>
      </c>
      <c r="E155" s="175">
        <f>'Employee Allocations'!G64</f>
        <v>1</v>
      </c>
      <c r="F155" s="175">
        <f>'Employee Allocations'!H64</f>
        <v>0</v>
      </c>
      <c r="G155" s="175">
        <f>'Employee Allocations'!I64</f>
        <v>0.5</v>
      </c>
      <c r="H155" s="175">
        <f>'Employee Allocations'!J64</f>
        <v>1</v>
      </c>
      <c r="I155" s="175">
        <f t="shared" si="5"/>
        <v>2.5</v>
      </c>
    </row>
    <row r="156" spans="1:9">
      <c r="A156" s="172" t="str">
        <f>'Employee Allocations'!E65</f>
        <v>Trailside Elementary (363/TS)</v>
      </c>
      <c r="D156" s="175">
        <f>'Employee Allocations'!F65</f>
        <v>0</v>
      </c>
      <c r="E156" s="175">
        <f>'Employee Allocations'!G65</f>
        <v>1</v>
      </c>
      <c r="F156" s="175">
        <f>'Employee Allocations'!H65</f>
        <v>0</v>
      </c>
      <c r="G156" s="175">
        <f>'Employee Allocations'!I65</f>
        <v>0.5</v>
      </c>
      <c r="H156" s="175">
        <f>'Employee Allocations'!J65</f>
        <v>1</v>
      </c>
      <c r="I156" s="175">
        <f t="shared" si="5"/>
        <v>2.5</v>
      </c>
    </row>
    <row r="157" spans="1:9">
      <c r="A157" s="666" t="s">
        <v>313</v>
      </c>
      <c r="D157" s="195" t="str">
        <f>D104</f>
        <v>ABPO</v>
      </c>
      <c r="E157" s="195" t="str">
        <f t="shared" ref="E157:I157" si="6">E104</f>
        <v>BPO</v>
      </c>
      <c r="F157" s="195" t="str">
        <f t="shared" si="6"/>
        <v>Crew Chief</v>
      </c>
      <c r="G157" s="195" t="str">
        <f t="shared" si="6"/>
        <v>Custodian</v>
      </c>
      <c r="H157" s="195" t="str">
        <f t="shared" si="6"/>
        <v>Lead</v>
      </c>
      <c r="I157" s="195" t="str">
        <f t="shared" si="6"/>
        <v>Total</v>
      </c>
    </row>
    <row r="158" spans="1:9">
      <c r="A158" s="172" t="str">
        <f>'Employee Allocations'!E66</f>
        <v>Tudor Elementary (370/TD)</v>
      </c>
      <c r="D158" s="175">
        <f>'Employee Allocations'!F66</f>
        <v>0</v>
      </c>
      <c r="E158" s="175">
        <f>'Employee Allocations'!G66</f>
        <v>1</v>
      </c>
      <c r="F158" s="175">
        <f>'Employee Allocations'!H66</f>
        <v>0</v>
      </c>
      <c r="G158" s="175">
        <f>'Employee Allocations'!I66</f>
        <v>0.5</v>
      </c>
      <c r="H158" s="175">
        <f>'Employee Allocations'!J66</f>
        <v>1</v>
      </c>
      <c r="I158" s="175">
        <f t="shared" ref="I158:I172" si="7">SUM(D158:H158)</f>
        <v>2.5</v>
      </c>
    </row>
    <row r="159" spans="1:9">
      <c r="A159" s="172" t="str">
        <f>'Employee Allocations'!E67</f>
        <v>Turnagain Elementary (380/TU)</v>
      </c>
      <c r="D159" s="175">
        <f>'Employee Allocations'!F67</f>
        <v>0</v>
      </c>
      <c r="E159" s="175">
        <f>'Employee Allocations'!G67</f>
        <v>1</v>
      </c>
      <c r="F159" s="175">
        <f>'Employee Allocations'!H67</f>
        <v>0</v>
      </c>
      <c r="G159" s="175">
        <f>'Employee Allocations'!I67</f>
        <v>0.5</v>
      </c>
      <c r="H159" s="175">
        <f>'Employee Allocations'!J67</f>
        <v>1</v>
      </c>
      <c r="I159" s="175">
        <f t="shared" si="7"/>
        <v>2.5</v>
      </c>
    </row>
    <row r="160" spans="1:9">
      <c r="A160" s="172" t="str">
        <f>'Employee Allocations'!E68</f>
        <v>Ursa Major Elementary (386/UMA)</v>
      </c>
      <c r="D160" s="175">
        <f>'Employee Allocations'!F68</f>
        <v>0</v>
      </c>
      <c r="E160" s="175">
        <f>'Employee Allocations'!G68</f>
        <v>1</v>
      </c>
      <c r="F160" s="175">
        <f>'Employee Allocations'!H68</f>
        <v>0</v>
      </c>
      <c r="G160" s="175">
        <f>'Employee Allocations'!I68</f>
        <v>0.5</v>
      </c>
      <c r="H160" s="175">
        <f>'Employee Allocations'!J68</f>
        <v>1</v>
      </c>
      <c r="I160" s="175">
        <f t="shared" si="7"/>
        <v>2.5</v>
      </c>
    </row>
    <row r="161" spans="1:9">
      <c r="A161" s="172" t="str">
        <f>'Employee Allocations'!E69</f>
        <v>Ursa Minor Elementary (388/UMI)</v>
      </c>
      <c r="D161" s="175">
        <f>'Employee Allocations'!F69</f>
        <v>0</v>
      </c>
      <c r="E161" s="175">
        <f>'Employee Allocations'!G69</f>
        <v>1</v>
      </c>
      <c r="F161" s="175">
        <f>'Employee Allocations'!H69</f>
        <v>0</v>
      </c>
      <c r="G161" s="175">
        <f>'Employee Allocations'!I69</f>
        <v>0</v>
      </c>
      <c r="H161" s="175">
        <f>'Employee Allocations'!J69</f>
        <v>1</v>
      </c>
      <c r="I161" s="175">
        <f t="shared" si="7"/>
        <v>2</v>
      </c>
    </row>
    <row r="162" spans="1:9">
      <c r="A162" s="172" t="str">
        <f>'Employee Allocations'!E70</f>
        <v>William Tyson Elementary (384/TY)</v>
      </c>
      <c r="D162" s="175">
        <f>'Employee Allocations'!F70</f>
        <v>0</v>
      </c>
      <c r="E162" s="175">
        <f>'Employee Allocations'!G70</f>
        <v>1</v>
      </c>
      <c r="F162" s="175">
        <f>'Employee Allocations'!H70</f>
        <v>0</v>
      </c>
      <c r="G162" s="175">
        <f>'Employee Allocations'!I70</f>
        <v>0.5</v>
      </c>
      <c r="H162" s="175">
        <f>'Employee Allocations'!J70</f>
        <v>1</v>
      </c>
      <c r="I162" s="175">
        <f t="shared" si="7"/>
        <v>2.5</v>
      </c>
    </row>
    <row r="163" spans="1:9">
      <c r="A163" s="172" t="str">
        <f>'Employee Allocations'!E71</f>
        <v>Williwaw Elementary (390/WW)</v>
      </c>
      <c r="D163" s="175">
        <f>'Employee Allocations'!F71</f>
        <v>0</v>
      </c>
      <c r="E163" s="175">
        <f>'Employee Allocations'!G71</f>
        <v>1</v>
      </c>
      <c r="F163" s="175">
        <f>'Employee Allocations'!H71</f>
        <v>0</v>
      </c>
      <c r="G163" s="175">
        <f>'Employee Allocations'!I71</f>
        <v>0.5</v>
      </c>
      <c r="H163" s="175">
        <f>'Employee Allocations'!J71</f>
        <v>1</v>
      </c>
      <c r="I163" s="175">
        <f t="shared" si="7"/>
        <v>2.5</v>
      </c>
    </row>
    <row r="164" spans="1:9">
      <c r="A164" s="172" t="str">
        <f>'Employee Allocations'!E72</f>
        <v>Willow Crest Elementary (400/WI)</v>
      </c>
      <c r="D164" s="175">
        <f>'Employee Allocations'!F72</f>
        <v>0</v>
      </c>
      <c r="E164" s="175">
        <f>'Employee Allocations'!G72</f>
        <v>1</v>
      </c>
      <c r="F164" s="175">
        <f>'Employee Allocations'!H72</f>
        <v>0</v>
      </c>
      <c r="G164" s="175">
        <f>'Employee Allocations'!I72</f>
        <v>0.5</v>
      </c>
      <c r="H164" s="175">
        <f>'Employee Allocations'!J72</f>
        <v>1</v>
      </c>
      <c r="I164" s="175">
        <f t="shared" si="7"/>
        <v>2.5</v>
      </c>
    </row>
    <row r="165" spans="1:9">
      <c r="A165" s="172" t="str">
        <f>'Employee Allocations'!E73</f>
        <v>Wonder Park Elementary (410/WN)</v>
      </c>
      <c r="D165" s="175">
        <f>'Employee Allocations'!F73</f>
        <v>0</v>
      </c>
      <c r="E165" s="175">
        <f>'Employee Allocations'!G73</f>
        <v>1</v>
      </c>
      <c r="F165" s="175">
        <f>'Employee Allocations'!H73</f>
        <v>0</v>
      </c>
      <c r="G165" s="175">
        <f>'Employee Allocations'!I73</f>
        <v>0.5</v>
      </c>
      <c r="H165" s="175">
        <f>'Employee Allocations'!J73</f>
        <v>1</v>
      </c>
      <c r="I165" s="175">
        <f t="shared" si="7"/>
        <v>2.5</v>
      </c>
    </row>
    <row r="166" spans="1:9">
      <c r="A166" s="172" t="str">
        <f>'Employee Allocations'!E74</f>
        <v>Bartlett High School (800/BA)</v>
      </c>
      <c r="D166" s="175">
        <f>'Employee Allocations'!F74</f>
        <v>0</v>
      </c>
      <c r="E166" s="175">
        <f>'Employee Allocations'!G74</f>
        <v>1</v>
      </c>
      <c r="F166" s="175">
        <f>'Employee Allocations'!H74</f>
        <v>0</v>
      </c>
      <c r="G166" s="175">
        <f>'Employee Allocations'!I74</f>
        <v>10</v>
      </c>
      <c r="H166" s="175">
        <f>'Employee Allocations'!J74</f>
        <v>0</v>
      </c>
      <c r="I166" s="175">
        <f t="shared" si="7"/>
        <v>11</v>
      </c>
    </row>
    <row r="167" spans="1:9">
      <c r="A167" s="172" t="str">
        <f>'Employee Allocations'!E75</f>
        <v>Chugiak High School (810/CG)</v>
      </c>
      <c r="D167" s="175">
        <f>'Employee Allocations'!F75</f>
        <v>0</v>
      </c>
      <c r="E167" s="175">
        <f>'Employee Allocations'!G75</f>
        <v>1</v>
      </c>
      <c r="F167" s="175">
        <f>'Employee Allocations'!H75</f>
        <v>0</v>
      </c>
      <c r="G167" s="175">
        <f>'Employee Allocations'!I75</f>
        <v>8</v>
      </c>
      <c r="H167" s="175">
        <f>'Employee Allocations'!J75</f>
        <v>0</v>
      </c>
      <c r="I167" s="175">
        <f t="shared" si="7"/>
        <v>9</v>
      </c>
    </row>
    <row r="168" spans="1:9">
      <c r="A168" s="172" t="str">
        <f>'Employee Allocations'!E76</f>
        <v>Dimond High School (820/DI)</v>
      </c>
      <c r="D168" s="175">
        <f>'Employee Allocations'!F76</f>
        <v>0</v>
      </c>
      <c r="E168" s="175">
        <f>'Employee Allocations'!G76</f>
        <v>1</v>
      </c>
      <c r="F168" s="175">
        <f>'Employee Allocations'!H76</f>
        <v>0</v>
      </c>
      <c r="G168" s="175">
        <f>'Employee Allocations'!I76</f>
        <v>7</v>
      </c>
      <c r="H168" s="175">
        <f>'Employee Allocations'!J76</f>
        <v>0</v>
      </c>
      <c r="I168" s="175">
        <f t="shared" si="7"/>
        <v>8</v>
      </c>
    </row>
    <row r="169" spans="1:9">
      <c r="A169" s="172" t="str">
        <f>'Employee Allocations'!E77</f>
        <v>Eagle River High School (865/EG)</v>
      </c>
      <c r="D169" s="175">
        <f>'Employee Allocations'!F77</f>
        <v>0</v>
      </c>
      <c r="E169" s="175">
        <f>'Employee Allocations'!G77</f>
        <v>1</v>
      </c>
      <c r="F169" s="175">
        <f>'Employee Allocations'!H77</f>
        <v>0</v>
      </c>
      <c r="G169" s="175">
        <f>'Employee Allocations'!I77</f>
        <v>5</v>
      </c>
      <c r="H169" s="175">
        <f>'Employee Allocations'!J77</f>
        <v>0</v>
      </c>
      <c r="I169" s="175">
        <f t="shared" si="7"/>
        <v>6</v>
      </c>
    </row>
    <row r="170" spans="1:9">
      <c r="A170" s="172" t="str">
        <f>'Employee Allocations'!E78</f>
        <v>East High School (830/EA)</v>
      </c>
      <c r="D170" s="175">
        <f>'Employee Allocations'!F78</f>
        <v>0</v>
      </c>
      <c r="E170" s="175">
        <f>'Employee Allocations'!G78</f>
        <v>1</v>
      </c>
      <c r="F170" s="175">
        <f>'Employee Allocations'!H78</f>
        <v>0</v>
      </c>
      <c r="G170" s="175">
        <f>'Employee Allocations'!I78</f>
        <v>10</v>
      </c>
      <c r="H170" s="175">
        <f>'Employee Allocations'!J78</f>
        <v>0</v>
      </c>
      <c r="I170" s="175">
        <f t="shared" si="7"/>
        <v>11</v>
      </c>
    </row>
    <row r="171" spans="1:9">
      <c r="A171" s="172" t="str">
        <f>'Employee Allocations'!E79</f>
        <v>Service High School (840/SE)</v>
      </c>
      <c r="D171" s="175">
        <f>'Employee Allocations'!F79</f>
        <v>0</v>
      </c>
      <c r="E171" s="175">
        <f>'Employee Allocations'!G79</f>
        <v>1</v>
      </c>
      <c r="F171" s="175">
        <f>'Employee Allocations'!H79</f>
        <v>0</v>
      </c>
      <c r="G171" s="175">
        <f>'Employee Allocations'!I79</f>
        <v>9</v>
      </c>
      <c r="H171" s="175">
        <f>'Employee Allocations'!J79</f>
        <v>0</v>
      </c>
      <c r="I171" s="175">
        <f t="shared" si="7"/>
        <v>10</v>
      </c>
    </row>
    <row r="172" spans="1:9">
      <c r="A172" s="172" t="str">
        <f>'Employee Allocations'!E80</f>
        <v>South High School (860/SO)</v>
      </c>
      <c r="D172" s="175">
        <f>'Employee Allocations'!F80</f>
        <v>0</v>
      </c>
      <c r="E172" s="175">
        <f>'Employee Allocations'!G80</f>
        <v>1</v>
      </c>
      <c r="F172" s="175">
        <f>'Employee Allocations'!H80</f>
        <v>0</v>
      </c>
      <c r="G172" s="175">
        <f>'Employee Allocations'!I80</f>
        <v>8</v>
      </c>
      <c r="H172" s="175">
        <f>'Employee Allocations'!J80</f>
        <v>0</v>
      </c>
      <c r="I172" s="175">
        <f t="shared" si="7"/>
        <v>9</v>
      </c>
    </row>
    <row r="173" spans="1:9">
      <c r="A173" s="172" t="str">
        <f>'Employee Allocations'!E81</f>
        <v>West High School (850/WE)</v>
      </c>
      <c r="D173" s="175">
        <f>'Employee Allocations'!F81</f>
        <v>0</v>
      </c>
      <c r="E173" s="175">
        <f>'Employee Allocations'!G81</f>
        <v>1</v>
      </c>
      <c r="F173" s="175">
        <f>'Employee Allocations'!H81</f>
        <v>0</v>
      </c>
      <c r="G173" s="175">
        <f>'Employee Allocations'!I81</f>
        <v>9.5</v>
      </c>
      <c r="H173" s="175">
        <f>'Employee Allocations'!J81</f>
        <v>0</v>
      </c>
      <c r="I173" s="175">
        <f t="shared" ref="I173:I183" si="8">SUM(D173:H173)</f>
        <v>10.5</v>
      </c>
    </row>
    <row r="174" spans="1:9">
      <c r="A174" s="172" t="str">
        <f>'Employee Allocations'!E82</f>
        <v>Begich Middle School (785/BE)</v>
      </c>
      <c r="D174" s="175">
        <f>'Employee Allocations'!F82</f>
        <v>0</v>
      </c>
      <c r="E174" s="175">
        <f>'Employee Allocations'!G82</f>
        <v>1</v>
      </c>
      <c r="F174" s="175">
        <f>'Employee Allocations'!H82</f>
        <v>1</v>
      </c>
      <c r="G174" s="175">
        <f>'Employee Allocations'!I82</f>
        <v>4</v>
      </c>
      <c r="H174" s="175">
        <f>'Employee Allocations'!J82</f>
        <v>0</v>
      </c>
      <c r="I174" s="175">
        <f t="shared" si="8"/>
        <v>6</v>
      </c>
    </row>
    <row r="175" spans="1:9">
      <c r="A175" s="172" t="str">
        <f>'Employee Allocations'!E83</f>
        <v>Central Middle School of Science (700/CE)</v>
      </c>
      <c r="D175" s="175">
        <f>'Employee Allocations'!F83</f>
        <v>0</v>
      </c>
      <c r="E175" s="175">
        <f>'Employee Allocations'!G83</f>
        <v>1</v>
      </c>
      <c r="F175" s="175">
        <f>'Employee Allocations'!H83</f>
        <v>1</v>
      </c>
      <c r="G175" s="175">
        <f>'Employee Allocations'!I83</f>
        <v>2</v>
      </c>
      <c r="H175" s="175">
        <f>'Employee Allocations'!J83</f>
        <v>0</v>
      </c>
      <c r="I175" s="175">
        <f t="shared" si="8"/>
        <v>4</v>
      </c>
    </row>
    <row r="176" spans="1:9">
      <c r="A176" s="172" t="str">
        <f>'Employee Allocations'!E84</f>
        <v>Clark Middle School (710/OR)</v>
      </c>
      <c r="D176" s="175">
        <f>'Employee Allocations'!F84</f>
        <v>0</v>
      </c>
      <c r="E176" s="175">
        <f>'Employee Allocations'!G84</f>
        <v>1</v>
      </c>
      <c r="F176" s="175">
        <f>'Employee Allocations'!H84</f>
        <v>1</v>
      </c>
      <c r="G176" s="175">
        <f>'Employee Allocations'!I84</f>
        <v>4</v>
      </c>
      <c r="H176" s="175">
        <f>'Employee Allocations'!J84</f>
        <v>0</v>
      </c>
      <c r="I176" s="175">
        <f t="shared" si="8"/>
        <v>6</v>
      </c>
    </row>
    <row r="177" spans="1:9">
      <c r="A177" s="172" t="str">
        <f>'Employee Allocations'!E85</f>
        <v>Goldenview Middle School (780/GV)</v>
      </c>
      <c r="D177" s="175">
        <f>'Employee Allocations'!F85</f>
        <v>0</v>
      </c>
      <c r="E177" s="175">
        <f>'Employee Allocations'!G85</f>
        <v>1</v>
      </c>
      <c r="F177" s="175">
        <f>'Employee Allocations'!H85</f>
        <v>1</v>
      </c>
      <c r="G177" s="175">
        <f>'Employee Allocations'!I85</f>
        <v>3.5</v>
      </c>
      <c r="H177" s="175">
        <f>'Employee Allocations'!J85</f>
        <v>0</v>
      </c>
      <c r="I177" s="175">
        <f t="shared" si="8"/>
        <v>5.5</v>
      </c>
    </row>
    <row r="178" spans="1:9">
      <c r="A178" s="172" t="str">
        <f>'Employee Allocations'!E86</f>
        <v>Gruening Middle School (730/GR)</v>
      </c>
      <c r="D178" s="175">
        <f>'Employee Allocations'!F86</f>
        <v>0</v>
      </c>
      <c r="E178" s="175">
        <f>'Employee Allocations'!G86</f>
        <v>1</v>
      </c>
      <c r="F178" s="175">
        <f>'Employee Allocations'!H86</f>
        <v>1</v>
      </c>
      <c r="G178" s="175">
        <f>'Employee Allocations'!I86</f>
        <v>2.5</v>
      </c>
      <c r="H178" s="175">
        <f>'Employee Allocations'!J86</f>
        <v>0</v>
      </c>
      <c r="I178" s="175">
        <f t="shared" si="8"/>
        <v>4.5</v>
      </c>
    </row>
    <row r="179" spans="1:9">
      <c r="A179" s="172" t="str">
        <f>'Employee Allocations'!E87</f>
        <v>Hanshew Middle School (740/HA)</v>
      </c>
      <c r="D179" s="175">
        <f>'Employee Allocations'!F87</f>
        <v>0</v>
      </c>
      <c r="E179" s="175">
        <f>'Employee Allocations'!G87</f>
        <v>1</v>
      </c>
      <c r="F179" s="175">
        <f>'Employee Allocations'!H87</f>
        <v>1</v>
      </c>
      <c r="G179" s="175">
        <f>'Employee Allocations'!I87</f>
        <v>3.5</v>
      </c>
      <c r="H179" s="175">
        <f>'Employee Allocations'!J87</f>
        <v>0</v>
      </c>
      <c r="I179" s="175">
        <f t="shared" si="8"/>
        <v>5.5</v>
      </c>
    </row>
    <row r="180" spans="1:9">
      <c r="A180" s="172" t="str">
        <f>'Employee Allocations'!E88</f>
        <v>Mears Middle School (750/ME)</v>
      </c>
      <c r="D180" s="175">
        <f>'Employee Allocations'!F88</f>
        <v>0</v>
      </c>
      <c r="E180" s="175">
        <f>'Employee Allocations'!G88</f>
        <v>1</v>
      </c>
      <c r="F180" s="175">
        <f>'Employee Allocations'!H88</f>
        <v>1</v>
      </c>
      <c r="G180" s="175">
        <f>'Employee Allocations'!I88</f>
        <v>3.5</v>
      </c>
      <c r="H180" s="175">
        <f>'Employee Allocations'!J88</f>
        <v>0</v>
      </c>
      <c r="I180" s="175">
        <f t="shared" si="8"/>
        <v>5.5</v>
      </c>
    </row>
    <row r="181" spans="1:9">
      <c r="A181" s="172" t="str">
        <f>'Employee Allocations'!E89</f>
        <v>Mirror Lake Middle School (755/ML)</v>
      </c>
      <c r="D181" s="175">
        <f>'Employee Allocations'!F89</f>
        <v>0</v>
      </c>
      <c r="E181" s="175">
        <f>'Employee Allocations'!G89</f>
        <v>1</v>
      </c>
      <c r="F181" s="175">
        <f>'Employee Allocations'!H89</f>
        <v>1</v>
      </c>
      <c r="G181" s="175">
        <f>'Employee Allocations'!I89</f>
        <v>3.5</v>
      </c>
      <c r="H181" s="175">
        <f>'Employee Allocations'!J89</f>
        <v>0</v>
      </c>
      <c r="I181" s="175">
        <f t="shared" si="8"/>
        <v>5.5</v>
      </c>
    </row>
    <row r="182" spans="1:9">
      <c r="A182" s="172" t="str">
        <f>'Employee Allocations'!E90</f>
        <v>Romig Middle School (760/RO)</v>
      </c>
      <c r="D182" s="175">
        <f>'Employee Allocations'!F90</f>
        <v>0</v>
      </c>
      <c r="E182" s="175">
        <f>'Employee Allocations'!G90</f>
        <v>1</v>
      </c>
      <c r="F182" s="175">
        <f>'Employee Allocations'!H90</f>
        <v>1</v>
      </c>
      <c r="G182" s="175">
        <f>'Employee Allocations'!I90</f>
        <v>2.5</v>
      </c>
      <c r="H182" s="175">
        <f>'Employee Allocations'!J90</f>
        <v>0</v>
      </c>
      <c r="I182" s="175">
        <f t="shared" si="8"/>
        <v>4.5</v>
      </c>
    </row>
    <row r="183" spans="1:9">
      <c r="A183" s="309" t="str">
        <f>'Employee Allocations'!E91</f>
        <v>Wendler Middle School (770/AJ)</v>
      </c>
      <c r="B183" s="194"/>
      <c r="C183" s="194"/>
      <c r="D183" s="311">
        <f>'Employee Allocations'!F91</f>
        <v>0</v>
      </c>
      <c r="E183" s="311">
        <f>'Employee Allocations'!G91</f>
        <v>1</v>
      </c>
      <c r="F183" s="311">
        <f>'Employee Allocations'!H91</f>
        <v>1</v>
      </c>
      <c r="G183" s="311">
        <f>'Employee Allocations'!I91</f>
        <v>2.5</v>
      </c>
      <c r="H183" s="311">
        <f>'Employee Allocations'!J91</f>
        <v>0</v>
      </c>
      <c r="I183" s="311">
        <f t="shared" si="8"/>
        <v>4.5</v>
      </c>
    </row>
    <row r="184" spans="1:9">
      <c r="A184" s="172"/>
      <c r="D184" s="172"/>
      <c r="E184" s="172"/>
      <c r="F184" s="172"/>
      <c r="G184" s="172"/>
      <c r="H184" s="172"/>
      <c r="I184" s="172"/>
    </row>
    <row r="185" spans="1:9">
      <c r="A185" s="172"/>
      <c r="D185" s="172">
        <f>SUM(D105:D184)</f>
        <v>0</v>
      </c>
      <c r="E185" s="172">
        <f t="shared" ref="E185:I185" si="9">SUM(E105:E184)</f>
        <v>78</v>
      </c>
      <c r="F185" s="172">
        <f t="shared" si="9"/>
        <v>10</v>
      </c>
      <c r="G185" s="172">
        <f t="shared" si="9"/>
        <v>127.5</v>
      </c>
      <c r="H185" s="172">
        <f t="shared" si="9"/>
        <v>60</v>
      </c>
      <c r="I185" s="172">
        <f t="shared" si="9"/>
        <v>275.5</v>
      </c>
    </row>
    <row r="186" spans="1:9">
      <c r="A186" s="172"/>
      <c r="D186" s="172"/>
      <c r="E186" s="172"/>
      <c r="F186" s="172"/>
      <c r="G186" s="172"/>
      <c r="H186" s="172"/>
      <c r="I186" s="172"/>
    </row>
    <row r="187" spans="1:9">
      <c r="A187" s="172"/>
      <c r="D187" s="172"/>
      <c r="E187" s="172"/>
      <c r="F187" s="172"/>
      <c r="G187" s="172"/>
      <c r="H187" s="172"/>
      <c r="I187" s="172"/>
    </row>
    <row r="195" spans="1:4">
      <c r="A195" s="688" t="s">
        <v>314</v>
      </c>
      <c r="B195" s="194"/>
      <c r="C195" s="194"/>
      <c r="D195" s="194"/>
    </row>
    <row r="196" spans="1:4">
      <c r="B196" s="666" t="s">
        <v>304</v>
      </c>
    </row>
  </sheetData>
  <mergeCells count="14">
    <mergeCell ref="A54:K54"/>
    <mergeCell ref="A102:K102"/>
    <mergeCell ref="A29:K29"/>
    <mergeCell ref="A23:K23"/>
    <mergeCell ref="C2:H3"/>
    <mergeCell ref="A7:K7"/>
    <mergeCell ref="C21:D21"/>
    <mergeCell ref="C20:D20"/>
    <mergeCell ref="F21:G21"/>
    <mergeCell ref="A18:K18"/>
    <mergeCell ref="F20:G20"/>
    <mergeCell ref="A8:E8"/>
    <mergeCell ref="F8:G8"/>
    <mergeCell ref="A9:K17"/>
  </mergeCells>
  <pageMargins left="0.25" right="0.25" top="0.75" bottom="0.75" header="0.3" footer="0.3"/>
  <pageSetup orientation="portrait"/>
  <headerFooter>
    <oddFooter>&amp;L&amp;BAnchorage School District Confidential&amp;B&amp;C&amp;D&amp;RPage &amp;P</oddFooter>
  </headerFooter>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Dashboard</vt:lpstr>
      <vt:lpstr>KPI Goals-Data Input</vt:lpstr>
      <vt:lpstr>Calculation</vt:lpstr>
      <vt:lpstr>Employee Allocations</vt:lpstr>
      <vt:lpstr>Budget</vt:lpstr>
      <vt:lpstr>Heat Map</vt:lpstr>
      <vt:lpstr>Charts</vt:lpstr>
      <vt:lpstr>Proposal Master 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KPI Dashboard revisited II</dc:title>
  <dc:subject>PHD Blog Post</dc:subject>
  <dc:creator>Robert;Darin</dc:creator>
  <cp:lastModifiedBy>Dave Lubach</cp:lastModifiedBy>
  <cp:lastPrinted>2012-12-04T02:05:27Z</cp:lastPrinted>
  <dcterms:created xsi:type="dcterms:W3CDTF">2005-03-20T09:46:01Z</dcterms:created>
  <dcterms:modified xsi:type="dcterms:W3CDTF">2014-05-20T15:35:45Z</dcterms:modified>
</cp:coreProperties>
</file>